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c\Desktop\TÜBİTAK Başabaş Excel\"/>
    </mc:Choice>
  </mc:AlternateContent>
  <xr:revisionPtr revIDLastSave="0" documentId="13_ncr:1_{0F43A017-26BE-444A-8BE7-5D22E46C7FA7}" xr6:coauthVersionLast="47" xr6:coauthVersionMax="47" xr10:uidLastSave="{00000000-0000-0000-0000-000000000000}"/>
  <bookViews>
    <workbookView xWindow="-120" yWindow="-120" windowWidth="29040" windowHeight="15720" xr2:uid="{B4983657-0529-5449-937F-D315194525EB}"/>
  </bookViews>
  <sheets>
    <sheet name="Başabaş" sheetId="3" r:id="rId1"/>
    <sheet name="Ürün Maliyet-Satış Fiyatı" sheetId="5" r:id="rId2"/>
    <sheet name="Ürün Satışları" sheetId="8" r:id="rId3"/>
    <sheet name="Personel" sheetId="6" r:id="rId4"/>
    <sheet name="Giderler (Sabit)" sheetId="9" r:id="rId5"/>
    <sheet name="Değişkenler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3" l="1"/>
  <c r="H6" i="9"/>
  <c r="I6" i="9"/>
  <c r="J6" i="9"/>
  <c r="K6" i="9"/>
  <c r="L6" i="9"/>
  <c r="H7" i="9"/>
  <c r="I7" i="9"/>
  <c r="J7" i="9"/>
  <c r="K7" i="9"/>
  <c r="L7" i="9"/>
  <c r="H8" i="9"/>
  <c r="I8" i="9"/>
  <c r="J8" i="9"/>
  <c r="K8" i="9"/>
  <c r="L8" i="9"/>
  <c r="H9" i="9"/>
  <c r="I9" i="9"/>
  <c r="J9" i="9"/>
  <c r="K9" i="9"/>
  <c r="L9" i="9"/>
  <c r="H10" i="9"/>
  <c r="I10" i="9"/>
  <c r="J10" i="9"/>
  <c r="K10" i="9"/>
  <c r="L10" i="9"/>
  <c r="H11" i="9"/>
  <c r="I11" i="9"/>
  <c r="J11" i="9"/>
  <c r="K11" i="9"/>
  <c r="L11" i="9"/>
  <c r="H12" i="9"/>
  <c r="I12" i="9"/>
  <c r="J12" i="9"/>
  <c r="K12" i="9"/>
  <c r="L12" i="9"/>
  <c r="H13" i="9"/>
  <c r="I13" i="9"/>
  <c r="J13" i="9"/>
  <c r="K13" i="9"/>
  <c r="L13" i="9"/>
  <c r="H14" i="9"/>
  <c r="I14" i="9"/>
  <c r="J14" i="9"/>
  <c r="K14" i="9"/>
  <c r="L14" i="9"/>
  <c r="H15" i="9"/>
  <c r="I15" i="9"/>
  <c r="J15" i="9"/>
  <c r="K15" i="9"/>
  <c r="L15" i="9"/>
  <c r="H16" i="9"/>
  <c r="I16" i="9"/>
  <c r="J16" i="9"/>
  <c r="K16" i="9"/>
  <c r="L16" i="9"/>
  <c r="H17" i="9"/>
  <c r="I17" i="9"/>
  <c r="J17" i="9"/>
  <c r="K17" i="9"/>
  <c r="L17" i="9"/>
  <c r="H18" i="9"/>
  <c r="I18" i="9"/>
  <c r="J18" i="9"/>
  <c r="K18" i="9"/>
  <c r="L18" i="9"/>
  <c r="I4" i="9"/>
  <c r="J4" i="9"/>
  <c r="K4" i="9"/>
  <c r="L4" i="9"/>
  <c r="H4" i="9"/>
  <c r="F5" i="9"/>
  <c r="H5" i="9" s="1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4" i="9"/>
  <c r="N5" i="5"/>
  <c r="N6" i="5"/>
  <c r="N7" i="5"/>
  <c r="N4" i="5"/>
  <c r="K5" i="9" l="1"/>
  <c r="L5" i="9"/>
  <c r="J5" i="9"/>
  <c r="I5" i="9"/>
  <c r="P7" i="9" l="1"/>
  <c r="Q22" i="8" l="1"/>
  <c r="R22" i="8"/>
  <c r="S22" i="8"/>
  <c r="T22" i="8"/>
  <c r="P22" i="8"/>
  <c r="P30" i="5" l="1"/>
  <c r="P32" i="5"/>
  <c r="P29" i="5"/>
  <c r="P26" i="5"/>
  <c r="O12" i="8" l="1"/>
  <c r="O13" i="8"/>
  <c r="O14" i="8"/>
  <c r="O11" i="8"/>
  <c r="C12" i="8"/>
  <c r="C13" i="8"/>
  <c r="C14" i="8"/>
  <c r="C11" i="8"/>
  <c r="W5" i="5"/>
  <c r="W6" i="5"/>
  <c r="W7" i="5"/>
  <c r="W4" i="5"/>
  <c r="V5" i="5"/>
  <c r="V6" i="5"/>
  <c r="V7" i="5"/>
  <c r="V4" i="5"/>
  <c r="I5" i="5"/>
  <c r="J5" i="5" s="1"/>
  <c r="K5" i="5" s="1"/>
  <c r="I6" i="5"/>
  <c r="L6" i="5" s="1"/>
  <c r="I7" i="5"/>
  <c r="J7" i="5" s="1"/>
  <c r="K7" i="5" s="1"/>
  <c r="I8" i="5"/>
  <c r="J8" i="5" s="1"/>
  <c r="K8" i="5" s="1"/>
  <c r="I9" i="5"/>
  <c r="L9" i="5" s="1"/>
  <c r="I10" i="5"/>
  <c r="L10" i="5" s="1"/>
  <c r="I11" i="5"/>
  <c r="J11" i="5" s="1"/>
  <c r="K11" i="5" s="1"/>
  <c r="I12" i="5"/>
  <c r="J12" i="5" s="1"/>
  <c r="K12" i="5" s="1"/>
  <c r="I13" i="5"/>
  <c r="L13" i="5" s="1"/>
  <c r="I14" i="5"/>
  <c r="J14" i="5" s="1"/>
  <c r="K14" i="5" s="1"/>
  <c r="I15" i="5"/>
  <c r="L15" i="5" s="1"/>
  <c r="I16" i="5"/>
  <c r="J16" i="5" s="1"/>
  <c r="K16" i="5" s="1"/>
  <c r="I17" i="5"/>
  <c r="J17" i="5" s="1"/>
  <c r="K17" i="5" s="1"/>
  <c r="I18" i="5"/>
  <c r="L18" i="5" s="1"/>
  <c r="I19" i="5"/>
  <c r="J19" i="5" s="1"/>
  <c r="K19" i="5" s="1"/>
  <c r="I20" i="5"/>
  <c r="J20" i="5" s="1"/>
  <c r="K20" i="5" s="1"/>
  <c r="I21" i="5"/>
  <c r="J21" i="5" s="1"/>
  <c r="K21" i="5" s="1"/>
  <c r="I22" i="5"/>
  <c r="J22" i="5" s="1"/>
  <c r="K22" i="5" s="1"/>
  <c r="I23" i="5"/>
  <c r="J23" i="5" s="1"/>
  <c r="K23" i="5" s="1"/>
  <c r="I24" i="5"/>
  <c r="L24" i="5" s="1"/>
  <c r="P27" i="5" s="1"/>
  <c r="I25" i="5"/>
  <c r="J25" i="5" s="1"/>
  <c r="K25" i="5" s="1"/>
  <c r="I26" i="5"/>
  <c r="L26" i="5" s="1"/>
  <c r="I27" i="5"/>
  <c r="J27" i="5" s="1"/>
  <c r="K27" i="5" s="1"/>
  <c r="I28" i="5"/>
  <c r="J28" i="5" s="1"/>
  <c r="K28" i="5" s="1"/>
  <c r="I29" i="5"/>
  <c r="L29" i="5" s="1"/>
  <c r="I30" i="5"/>
  <c r="J30" i="5" s="1"/>
  <c r="K30" i="5" s="1"/>
  <c r="I31" i="5"/>
  <c r="J31" i="5" s="1"/>
  <c r="K31" i="5" s="1"/>
  <c r="I32" i="5"/>
  <c r="L32" i="5" s="1"/>
  <c r="I33" i="5"/>
  <c r="J33" i="5" s="1"/>
  <c r="K33" i="5" s="1"/>
  <c r="I34" i="5"/>
  <c r="J34" i="5" s="1"/>
  <c r="K34" i="5" s="1"/>
  <c r="I35" i="5"/>
  <c r="L35" i="5" s="1"/>
  <c r="I36" i="5"/>
  <c r="J36" i="5" s="1"/>
  <c r="K36" i="5" s="1"/>
  <c r="I37" i="5"/>
  <c r="J37" i="5" s="1"/>
  <c r="K37" i="5" s="1"/>
  <c r="I38" i="5"/>
  <c r="L38" i="5" s="1"/>
  <c r="I39" i="5"/>
  <c r="J39" i="5" s="1"/>
  <c r="K39" i="5" s="1"/>
  <c r="I40" i="5"/>
  <c r="J40" i="5" s="1"/>
  <c r="K40" i="5" s="1"/>
  <c r="I41" i="5"/>
  <c r="L41" i="5" s="1"/>
  <c r="I42" i="5"/>
  <c r="J42" i="5" s="1"/>
  <c r="K42" i="5" s="1"/>
  <c r="I43" i="5"/>
  <c r="J43" i="5" s="1"/>
  <c r="K43" i="5" s="1"/>
  <c r="I44" i="5"/>
  <c r="J44" i="5" s="1"/>
  <c r="K44" i="5" s="1"/>
  <c r="I45" i="5"/>
  <c r="J45" i="5" s="1"/>
  <c r="K45" i="5" s="1"/>
  <c r="I46" i="5"/>
  <c r="J46" i="5" s="1"/>
  <c r="K46" i="5" s="1"/>
  <c r="I47" i="5"/>
  <c r="L47" i="5" s="1"/>
  <c r="I48" i="5"/>
  <c r="J48" i="5" s="1"/>
  <c r="K48" i="5" s="1"/>
  <c r="I49" i="5"/>
  <c r="J49" i="5" s="1"/>
  <c r="K49" i="5" s="1"/>
  <c r="I50" i="5"/>
  <c r="L50" i="5" s="1"/>
  <c r="I51" i="5"/>
  <c r="J51" i="5" s="1"/>
  <c r="K51" i="5" s="1"/>
  <c r="I52" i="5"/>
  <c r="L52" i="5" s="1"/>
  <c r="I53" i="5"/>
  <c r="J53" i="5" s="1"/>
  <c r="K53" i="5" s="1"/>
  <c r="I54" i="5"/>
  <c r="J54" i="5" s="1"/>
  <c r="K54" i="5" s="1"/>
  <c r="I55" i="5"/>
  <c r="J55" i="5" s="1"/>
  <c r="K55" i="5" s="1"/>
  <c r="I56" i="5"/>
  <c r="L56" i="5" s="1"/>
  <c r="I57" i="5"/>
  <c r="J57" i="5" s="1"/>
  <c r="K57" i="5" s="1"/>
  <c r="I58" i="5"/>
  <c r="J58" i="5" s="1"/>
  <c r="K58" i="5" s="1"/>
  <c r="I59" i="5"/>
  <c r="L59" i="5" s="1"/>
  <c r="I60" i="5"/>
  <c r="J60" i="5" s="1"/>
  <c r="K60" i="5" s="1"/>
  <c r="I4" i="5"/>
  <c r="L4" i="5" s="1"/>
  <c r="E11" i="8" l="1"/>
  <c r="G11" i="8"/>
  <c r="F11" i="8"/>
  <c r="H11" i="8"/>
  <c r="E14" i="8"/>
  <c r="G14" i="8"/>
  <c r="D14" i="8"/>
  <c r="F14" i="8"/>
  <c r="H14" i="8"/>
  <c r="H12" i="8"/>
  <c r="G12" i="8"/>
  <c r="E12" i="8"/>
  <c r="F12" i="8"/>
  <c r="E13" i="8"/>
  <c r="G13" i="8"/>
  <c r="H13" i="8"/>
  <c r="F13" i="8"/>
  <c r="D13" i="8"/>
  <c r="P17" i="5"/>
  <c r="I12" i="8"/>
  <c r="I14" i="8"/>
  <c r="I13" i="8"/>
  <c r="I11" i="8"/>
  <c r="J56" i="5"/>
  <c r="K56" i="5" s="1"/>
  <c r="J47" i="5"/>
  <c r="K47" i="5" s="1"/>
  <c r="J9" i="5"/>
  <c r="K9" i="5" s="1"/>
  <c r="L43" i="5"/>
  <c r="J50" i="5"/>
  <c r="K50" i="5" s="1"/>
  <c r="J41" i="5"/>
  <c r="K41" i="5" s="1"/>
  <c r="J38" i="5"/>
  <c r="K38" i="5" s="1"/>
  <c r="J35" i="5"/>
  <c r="K35" i="5" s="1"/>
  <c r="J59" i="5"/>
  <c r="K59" i="5" s="1"/>
  <c r="J29" i="5"/>
  <c r="K29" i="5" s="1"/>
  <c r="J4" i="5"/>
  <c r="K4" i="5" s="1"/>
  <c r="L20" i="5"/>
  <c r="P23" i="5" s="1"/>
  <c r="L58" i="5"/>
  <c r="L55" i="5"/>
  <c r="L49" i="5"/>
  <c r="L46" i="5"/>
  <c r="L40" i="5"/>
  <c r="L37" i="5"/>
  <c r="L34" i="5"/>
  <c r="J32" i="5"/>
  <c r="K32" i="5" s="1"/>
  <c r="L28" i="5"/>
  <c r="J26" i="5"/>
  <c r="K26" i="5" s="1"/>
  <c r="L19" i="5"/>
  <c r="L8" i="5"/>
  <c r="J52" i="5"/>
  <c r="K52" i="5" s="1"/>
  <c r="L31" i="5"/>
  <c r="L25" i="5"/>
  <c r="J18" i="5"/>
  <c r="K18" i="5" s="1"/>
  <c r="L60" i="5"/>
  <c r="L51" i="5"/>
  <c r="L48" i="5"/>
  <c r="L45" i="5"/>
  <c r="L42" i="5"/>
  <c r="L36" i="5"/>
  <c r="L17" i="5"/>
  <c r="P21" i="5" s="1"/>
  <c r="J6" i="5"/>
  <c r="K6" i="5" s="1"/>
  <c r="L57" i="5"/>
  <c r="L54" i="5"/>
  <c r="L39" i="5"/>
  <c r="L33" i="5"/>
  <c r="L27" i="5"/>
  <c r="L16" i="5"/>
  <c r="P24" i="5" s="1"/>
  <c r="L44" i="5"/>
  <c r="L30" i="5"/>
  <c r="J24" i="5"/>
  <c r="K24" i="5" s="1"/>
  <c r="J15" i="5"/>
  <c r="K15" i="5" s="1"/>
  <c r="L53" i="5"/>
  <c r="L23" i="5"/>
  <c r="L14" i="5"/>
  <c r="L11" i="5"/>
  <c r="P19" i="5" s="1"/>
  <c r="L22" i="5"/>
  <c r="P25" i="5" s="1"/>
  <c r="J13" i="5"/>
  <c r="K13" i="5" s="1"/>
  <c r="L7" i="5"/>
  <c r="L12" i="5"/>
  <c r="J10" i="5"/>
  <c r="K10" i="5" s="1"/>
  <c r="L21" i="5"/>
  <c r="P22" i="5" s="1"/>
  <c r="L5" i="5"/>
  <c r="O22" i="8"/>
  <c r="I22" i="8"/>
  <c r="E7" i="3" s="1"/>
  <c r="E6" i="6"/>
  <c r="E7" i="6"/>
  <c r="E8" i="6"/>
  <c r="E9" i="6"/>
  <c r="E10" i="6"/>
  <c r="E11" i="6"/>
  <c r="E12" i="6"/>
  <c r="E13" i="6"/>
  <c r="E14" i="6"/>
  <c r="E5" i="6"/>
  <c r="M14" i="9"/>
  <c r="M15" i="9"/>
  <c r="M16" i="9"/>
  <c r="M17" i="9"/>
  <c r="M18" i="9"/>
  <c r="M10" i="9"/>
  <c r="M11" i="9"/>
  <c r="M12" i="9"/>
  <c r="M13" i="9"/>
  <c r="R7" i="5" l="1"/>
  <c r="P11" i="5" s="1"/>
  <c r="P31" i="5"/>
  <c r="P20" i="5"/>
  <c r="P28" i="5"/>
  <c r="P18" i="5"/>
  <c r="K12" i="8"/>
  <c r="L12" i="8"/>
  <c r="M12" i="8"/>
  <c r="N12" i="8"/>
  <c r="K11" i="8"/>
  <c r="L11" i="8"/>
  <c r="M11" i="8"/>
  <c r="N11" i="8"/>
  <c r="N13" i="8"/>
  <c r="J13" i="8"/>
  <c r="K13" i="8"/>
  <c r="L13" i="8"/>
  <c r="M13" i="8"/>
  <c r="L14" i="8"/>
  <c r="M14" i="8"/>
  <c r="N14" i="8"/>
  <c r="J14" i="8"/>
  <c r="K14" i="8"/>
  <c r="U22" i="8"/>
  <c r="M8" i="9"/>
  <c r="M7" i="9"/>
  <c r="M6" i="9"/>
  <c r="M5" i="9"/>
  <c r="O6" i="8"/>
  <c r="Y7" i="5" s="1"/>
  <c r="O5" i="8"/>
  <c r="Y6" i="5" s="1"/>
  <c r="O4" i="8"/>
  <c r="Y5" i="5" s="1"/>
  <c r="O3" i="8"/>
  <c r="Y4" i="5" s="1"/>
  <c r="I5" i="8"/>
  <c r="X6" i="5" s="1"/>
  <c r="I6" i="8"/>
  <c r="X7" i="5" s="1"/>
  <c r="N7" i="8"/>
  <c r="M7" i="8"/>
  <c r="L7" i="8"/>
  <c r="K7" i="8"/>
  <c r="J7" i="8"/>
  <c r="H7" i="8"/>
  <c r="G7" i="8"/>
  <c r="F7" i="8"/>
  <c r="E7" i="8"/>
  <c r="D7" i="8"/>
  <c r="I4" i="8"/>
  <c r="X5" i="5" s="1"/>
  <c r="I3" i="8"/>
  <c r="X4" i="5" s="1"/>
  <c r="I11" i="6"/>
  <c r="I13" i="6"/>
  <c r="J13" i="6" s="1"/>
  <c r="J14" i="6"/>
  <c r="L14" i="6" s="1"/>
  <c r="I14" i="6"/>
  <c r="I12" i="6"/>
  <c r="L12" i="6" s="1"/>
  <c r="J10" i="6"/>
  <c r="K10" i="6" s="1"/>
  <c r="I10" i="6"/>
  <c r="I9" i="6"/>
  <c r="J9" i="6" s="1"/>
  <c r="I8" i="6"/>
  <c r="J8" i="6" s="1"/>
  <c r="I7" i="6"/>
  <c r="L7" i="6" s="1"/>
  <c r="I6" i="6"/>
  <c r="I5" i="6"/>
  <c r="Z16" i="5" l="1"/>
  <c r="AA16" i="5" s="1"/>
  <c r="X16" i="5"/>
  <c r="AB16" i="5"/>
  <c r="T11" i="5"/>
  <c r="P6" i="9"/>
  <c r="E19" i="3" s="1"/>
  <c r="P4" i="9"/>
  <c r="K14" i="6"/>
  <c r="M14" i="6"/>
  <c r="M12" i="6"/>
  <c r="K12" i="6"/>
  <c r="G25" i="3"/>
  <c r="H25" i="3" s="1"/>
  <c r="I25" i="3" s="1"/>
  <c r="J25" i="3" s="1"/>
  <c r="K25" i="3" s="1"/>
  <c r="R6" i="5"/>
  <c r="R5" i="5"/>
  <c r="I7" i="8"/>
  <c r="O7" i="8"/>
  <c r="R4" i="5"/>
  <c r="S7" i="5"/>
  <c r="L11" i="6"/>
  <c r="K11" i="6"/>
  <c r="M11" i="6" s="1"/>
  <c r="J7" i="6"/>
  <c r="K7" i="6"/>
  <c r="M7" i="6" s="1"/>
  <c r="K8" i="6"/>
  <c r="L8" i="6" s="1"/>
  <c r="M8" i="6" s="1"/>
  <c r="J12" i="6"/>
  <c r="K13" i="6"/>
  <c r="L13" i="6"/>
  <c r="M13" i="6"/>
  <c r="J11" i="6"/>
  <c r="I19" i="6"/>
  <c r="J6" i="6"/>
  <c r="J19" i="6" s="1"/>
  <c r="M10" i="6"/>
  <c r="L10" i="6"/>
  <c r="I18" i="6"/>
  <c r="K5" i="6"/>
  <c r="M5" i="6" s="1"/>
  <c r="J5" i="6"/>
  <c r="K9" i="6"/>
  <c r="M9" i="6" s="1"/>
  <c r="K6" i="6" l="1"/>
  <c r="K19" i="6" s="1"/>
  <c r="L5" i="6"/>
  <c r="AC16" i="5"/>
  <c r="Y16" i="5"/>
  <c r="AB14" i="5"/>
  <c r="Z14" i="5"/>
  <c r="AA14" i="5" s="1"/>
  <c r="X14" i="5"/>
  <c r="P10" i="5"/>
  <c r="AB15" i="5"/>
  <c r="X15" i="5"/>
  <c r="Z15" i="5"/>
  <c r="AA15" i="5" s="1"/>
  <c r="AB13" i="5"/>
  <c r="Z13" i="5"/>
  <c r="AA13" i="5" s="1"/>
  <c r="X13" i="5"/>
  <c r="J18" i="6"/>
  <c r="M18" i="6"/>
  <c r="U11" i="5"/>
  <c r="Q11" i="5"/>
  <c r="T8" i="5"/>
  <c r="P8" i="5"/>
  <c r="T9" i="5"/>
  <c r="P9" i="5"/>
  <c r="S6" i="5"/>
  <c r="T10" i="5"/>
  <c r="L9" i="6"/>
  <c r="M6" i="6"/>
  <c r="M19" i="6" s="1"/>
  <c r="L6" i="6"/>
  <c r="L19" i="6" s="1"/>
  <c r="E4" i="3"/>
  <c r="M4" i="9"/>
  <c r="M9" i="9"/>
  <c r="S4" i="5"/>
  <c r="K18" i="6"/>
  <c r="L18" i="6"/>
  <c r="E20" i="3" l="1"/>
  <c r="P5" i="9"/>
  <c r="E18" i="3" s="1"/>
  <c r="AC13" i="5"/>
  <c r="Y13" i="5"/>
  <c r="AC15" i="5"/>
  <c r="Y15" i="5"/>
  <c r="AB7" i="5"/>
  <c r="AB6" i="5"/>
  <c r="AB5" i="5"/>
  <c r="AB4" i="5"/>
  <c r="U8" i="5"/>
  <c r="Q8" i="5"/>
  <c r="Q10" i="5"/>
  <c r="U10" i="5"/>
  <c r="Z6" i="5"/>
  <c r="Z5" i="5"/>
  <c r="AA7" i="5"/>
  <c r="AA5" i="5"/>
  <c r="AA4" i="5"/>
  <c r="Z7" i="5"/>
  <c r="AA6" i="5"/>
  <c r="Z4" i="5"/>
  <c r="D11" i="8"/>
  <c r="I22" i="6"/>
  <c r="E10" i="3" s="1"/>
  <c r="I21" i="6"/>
  <c r="Q26" i="5" l="1"/>
  <c r="Q28" i="5"/>
  <c r="Q27" i="5"/>
  <c r="Q25" i="5"/>
  <c r="Q19" i="5"/>
  <c r="Q18" i="5"/>
  <c r="Q17" i="5"/>
  <c r="Q20" i="5"/>
  <c r="Q29" i="5"/>
  <c r="Q32" i="5"/>
  <c r="Q31" i="5"/>
  <c r="Q30" i="5"/>
  <c r="Q24" i="5"/>
  <c r="Q23" i="5"/>
  <c r="Q22" i="5"/>
  <c r="Q21" i="5"/>
  <c r="E21" i="3"/>
  <c r="E22" i="3" s="1"/>
  <c r="R11" i="8" l="1"/>
  <c r="U17" i="5"/>
  <c r="E11" i="3" s="1"/>
  <c r="U18" i="5"/>
  <c r="E12" i="3" s="1"/>
  <c r="R17" i="5"/>
  <c r="U20" i="5"/>
  <c r="E14" i="3" s="1"/>
  <c r="U19" i="5"/>
  <c r="E13" i="3" s="1"/>
  <c r="S11" i="8" l="1"/>
  <c r="J11" i="8"/>
  <c r="P11" i="8" s="1"/>
  <c r="Q11" i="8"/>
  <c r="T11" i="8"/>
  <c r="E15" i="3"/>
  <c r="E16" i="3" s="1"/>
  <c r="E23" i="3" s="1"/>
  <c r="E24" i="3" s="1"/>
  <c r="S5" i="5"/>
  <c r="Y14" i="5" l="1"/>
  <c r="AC14" i="5"/>
  <c r="U9" i="5"/>
  <c r="Q9" i="5"/>
  <c r="T13" i="8"/>
  <c r="S12" i="8" l="1"/>
  <c r="T12" i="8"/>
  <c r="P13" i="8"/>
  <c r="Q12" i="8"/>
  <c r="S14" i="8"/>
  <c r="S13" i="8"/>
  <c r="R14" i="8"/>
  <c r="P14" i="8"/>
  <c r="Q13" i="8"/>
  <c r="T14" i="8"/>
  <c r="AC4" i="5"/>
  <c r="E5" i="3" s="1"/>
  <c r="Q14" i="8"/>
  <c r="J12" i="8"/>
  <c r="P12" i="8" s="1"/>
  <c r="R13" i="8"/>
  <c r="R12" i="8"/>
  <c r="D12" i="8"/>
  <c r="P15" i="8" l="1"/>
  <c r="I14" i="3" s="1"/>
  <c r="Q15" i="8"/>
  <c r="S15" i="8"/>
  <c r="T15" i="8"/>
  <c r="K15" i="8"/>
  <c r="N15" i="8"/>
  <c r="R15" i="8"/>
  <c r="L15" i="8"/>
  <c r="M15" i="8"/>
  <c r="J15" i="8"/>
  <c r="E27" i="3"/>
  <c r="G27" i="3" s="1"/>
  <c r="E26" i="3"/>
  <c r="G29" i="3" s="1"/>
  <c r="D15" i="8"/>
  <c r="F15" i="8"/>
  <c r="G15" i="8"/>
  <c r="E15" i="8"/>
  <c r="H15" i="8"/>
  <c r="J14" i="3" l="1"/>
  <c r="K14" i="3"/>
  <c r="J13" i="3"/>
  <c r="I13" i="3"/>
  <c r="K13" i="3"/>
  <c r="P16" i="8"/>
  <c r="J16" i="8"/>
  <c r="J24" i="8" s="1"/>
  <c r="D16" i="8"/>
  <c r="D17" i="8" l="1"/>
  <c r="D24" i="8"/>
  <c r="D25" i="8" s="1"/>
  <c r="E8" i="3" l="1"/>
</calcChain>
</file>

<file path=xl/sharedStrings.xml><?xml version="1.0" encoding="utf-8"?>
<sst xmlns="http://schemas.openxmlformats.org/spreadsheetml/2006/main" count="340" uniqueCount="188">
  <si>
    <t>3. yıl</t>
  </si>
  <si>
    <t>4. yıl</t>
  </si>
  <si>
    <t>5. yıl</t>
  </si>
  <si>
    <t>DEĞİŞKEN MALİYETLER</t>
  </si>
  <si>
    <t>SABİT MALİYETLER</t>
  </si>
  <si>
    <t>Birim Ürün Maliyeti</t>
  </si>
  <si>
    <t>1. yıl</t>
  </si>
  <si>
    <t>Diğer Gelirler</t>
  </si>
  <si>
    <t>Satış Gelirleri</t>
  </si>
  <si>
    <t>TL</t>
  </si>
  <si>
    <t>5 Yıllık Toplam</t>
  </si>
  <si>
    <t>Toplam Gelir</t>
  </si>
  <si>
    <t>GELİRLER</t>
  </si>
  <si>
    <t>Malzeme Maliyeti</t>
  </si>
  <si>
    <t>Enerji Maliyeti</t>
  </si>
  <si>
    <t>Dağıtım Maliyeti</t>
  </si>
  <si>
    <t>Diğer Değişken Maliyet</t>
  </si>
  <si>
    <t>Birim Maliyet</t>
  </si>
  <si>
    <t>Kira</t>
  </si>
  <si>
    <t>Toplam Sabit Maliyet</t>
  </si>
  <si>
    <t>Satılan Ürün Adedi Başa Baş</t>
  </si>
  <si>
    <t>Personel1</t>
  </si>
  <si>
    <t>Toplam Maliyet</t>
  </si>
  <si>
    <t>Net Maaş (Ay)</t>
  </si>
  <si>
    <t>Toplam Maliyet (Ay)</t>
  </si>
  <si>
    <t>Personel2</t>
  </si>
  <si>
    <t>Personel3</t>
  </si>
  <si>
    <t>Değiştirilebilir</t>
  </si>
  <si>
    <t>Formüller</t>
  </si>
  <si>
    <t>Dağıtım</t>
  </si>
  <si>
    <t>Açıklama</t>
  </si>
  <si>
    <t>Personel4</t>
  </si>
  <si>
    <t>Personel5</t>
  </si>
  <si>
    <t>Personel6</t>
  </si>
  <si>
    <t>Personel7</t>
  </si>
  <si>
    <t>TOPLAM</t>
  </si>
  <si>
    <t>Genel Toplam</t>
  </si>
  <si>
    <t>Sabit</t>
  </si>
  <si>
    <t>Değişken</t>
  </si>
  <si>
    <t>Personel Gider Katsayısı</t>
  </si>
  <si>
    <t>İşe Giriş Yılı</t>
  </si>
  <si>
    <t>2. yıl</t>
  </si>
  <si>
    <t>1.Yıl</t>
  </si>
  <si>
    <t>3.Yıl</t>
  </si>
  <si>
    <t>4.Yıl</t>
  </si>
  <si>
    <t>2.Yıl</t>
  </si>
  <si>
    <t>Personel8</t>
  </si>
  <si>
    <t>Personel9</t>
  </si>
  <si>
    <t>Personel10</t>
  </si>
  <si>
    <t>5.Yıl</t>
  </si>
  <si>
    <t>Satılan Ürün Adedi</t>
  </si>
  <si>
    <t>Ürün1</t>
  </si>
  <si>
    <t>Ürün2</t>
  </si>
  <si>
    <t>Ürün Satış Ciro Yurt İçi</t>
  </si>
  <si>
    <t>TOPLAM:</t>
  </si>
  <si>
    <t>Birim Satış Fiyatı</t>
  </si>
  <si>
    <t>Personel Maliyeti</t>
  </si>
  <si>
    <t>Makine ve Teçhizat Yatırımları</t>
  </si>
  <si>
    <t>Bina Amortisman</t>
  </si>
  <si>
    <t>Bina Amortisman Giderleri</t>
  </si>
  <si>
    <t>Kira Giderleri</t>
  </si>
  <si>
    <t>Diğer Sabit Maliyetler</t>
  </si>
  <si>
    <t>Ürün3</t>
  </si>
  <si>
    <t>Ürün4</t>
  </si>
  <si>
    <t>Toplam Maliyet TL</t>
  </si>
  <si>
    <t>Toplam Maliyet USD</t>
  </si>
  <si>
    <t>Satış Fiyatı Yurt İçi USD</t>
  </si>
  <si>
    <t>Satış Fiyatı Yurt Dışı TL</t>
  </si>
  <si>
    <t>Maliyet Tipi</t>
  </si>
  <si>
    <t>Gider Açıklaması</t>
  </si>
  <si>
    <t>Malzeme</t>
  </si>
  <si>
    <t>Diğer Değişken</t>
  </si>
  <si>
    <t>Enerji</t>
  </si>
  <si>
    <t>Makine ve Teçhizat</t>
  </si>
  <si>
    <t>Diğer Sabit</t>
  </si>
  <si>
    <t>Ürün No</t>
  </si>
  <si>
    <t>Zaiyat Oranı</t>
  </si>
  <si>
    <t>Öngörülemeyen Maliyet</t>
  </si>
  <si>
    <t>Yurt İçi Satış Adedi</t>
  </si>
  <si>
    <t>Yurt Dışı Satış Adedi</t>
  </si>
  <si>
    <t>Ortalama Fiyat TL</t>
  </si>
  <si>
    <t>Satışların Oranı Yurt İçi</t>
  </si>
  <si>
    <t>Satışların Oranı Yurt Dışı</t>
  </si>
  <si>
    <t>G.TOPLAM</t>
  </si>
  <si>
    <t>Gider Tipi</t>
  </si>
  <si>
    <t>Birim Fiyat Bilgi</t>
  </si>
  <si>
    <t>Ar-Ge Süreci</t>
  </si>
  <si>
    <t>Satışa Göre İndirgenmiş</t>
  </si>
  <si>
    <t>Ortalama Maliyet</t>
  </si>
  <si>
    <t>Sabit/Değişken</t>
  </si>
  <si>
    <t>Ürün Satış Adedi Toplamı (Yurt İçi ve Yurt Dışı Toplam)</t>
  </si>
  <si>
    <t>Ürün Açıklama</t>
  </si>
  <si>
    <t>Ürün Açıklaması</t>
  </si>
  <si>
    <t>Firma</t>
  </si>
  <si>
    <t>Ürün Satış Ciro Yurt Dışı USD</t>
  </si>
  <si>
    <t>Ürün Satış Ciro Yurt Dışı TL</t>
  </si>
  <si>
    <t>Diğer Gelirler Eklenmiş Toplam</t>
  </si>
  <si>
    <t>GTOPLAM</t>
  </si>
  <si>
    <t>2.6-a</t>
  </si>
  <si>
    <t>2.6-b</t>
  </si>
  <si>
    <t>2.6-c</t>
  </si>
  <si>
    <t>a.b</t>
  </si>
  <si>
    <t>2.6-d</t>
  </si>
  <si>
    <t>2.6-e</t>
  </si>
  <si>
    <t>c+d</t>
  </si>
  <si>
    <t>2.6-f</t>
  </si>
  <si>
    <t>2.6-g</t>
  </si>
  <si>
    <t>2.6-h</t>
  </si>
  <si>
    <t>2.6-ı</t>
  </si>
  <si>
    <t>2.6-i</t>
  </si>
  <si>
    <t>2.6-j</t>
  </si>
  <si>
    <t>f+g+h+ı+i</t>
  </si>
  <si>
    <t>2.6-k</t>
  </si>
  <si>
    <t>Toplam Değişken Maliyet</t>
  </si>
  <si>
    <t>j.a</t>
  </si>
  <si>
    <t>2.6-l</t>
  </si>
  <si>
    <t>2.6-m</t>
  </si>
  <si>
    <t>2.6-n</t>
  </si>
  <si>
    <t>2.6-o</t>
  </si>
  <si>
    <t>2.6-ö</t>
  </si>
  <si>
    <t>l+m+n+o</t>
  </si>
  <si>
    <t>2.6-p</t>
  </si>
  <si>
    <t>2.6-r</t>
  </si>
  <si>
    <t>k+ö</t>
  </si>
  <si>
    <t>p/a</t>
  </si>
  <si>
    <t>Birim Üretim Maliyeti</t>
  </si>
  <si>
    <t>Brüt Kâr</t>
  </si>
  <si>
    <t>b-r</t>
  </si>
  <si>
    <t>USD</t>
  </si>
  <si>
    <t xml:space="preserve">Birim Fiyat </t>
  </si>
  <si>
    <t>Para Birimi</t>
  </si>
  <si>
    <t>Yurt İçi Satış Fiyatı TL</t>
  </si>
  <si>
    <t xml:space="preserve"> Yurt Dışı Satış Fiyatı USD</t>
  </si>
  <si>
    <t>Brüt Kar Yurt içi TL</t>
  </si>
  <si>
    <t>Brüt Kar Yurt içi USD</t>
  </si>
  <si>
    <t>Brüt Kar Yurt Dışı TL</t>
  </si>
  <si>
    <t>Brüt Kar Yurt Dışı USD</t>
  </si>
  <si>
    <t>BİLGİ AMAÇLIDIR</t>
  </si>
  <si>
    <t>Miktar</t>
  </si>
  <si>
    <t>Birim (adet, kg vs)</t>
  </si>
  <si>
    <t>Ürün Satış Fiyatı Belirleme</t>
  </si>
  <si>
    <t>Birim Değişken Maliyetler Detaylı (Personel Harici)</t>
  </si>
  <si>
    <t>2.6-s</t>
  </si>
  <si>
    <t>2.6-t</t>
  </si>
  <si>
    <t>3. Yıl</t>
  </si>
  <si>
    <t>5. Yıl</t>
  </si>
  <si>
    <t>1. Yıl</t>
  </si>
  <si>
    <t>2.4. Tahmini/Planlanan Satış Tutarı Kümülatif</t>
  </si>
  <si>
    <t>Yurtiçi Satış Tutarı (TL)</t>
  </si>
  <si>
    <t>Yurtdışı Satış Tutarı (USD)</t>
  </si>
  <si>
    <t>Satış Fiyatı USD</t>
  </si>
  <si>
    <t>Sıra</t>
  </si>
  <si>
    <t>TÜBİTAK'dan talep edilen bütçe ve diğer Ar-Ge Maliyetleri "Diğer Sabit" giderlere eklenmeli.</t>
  </si>
  <si>
    <t>Sabit Maliyetler (Personel Harici)</t>
  </si>
  <si>
    <t xml:space="preserve"> Personelin arge personeli olacağı hesaba katılmış, personelin yemek-ulaşaım, kıdem tazminatı vs giderleri düşünülerek 1,6 olarak bir katsayı belirlenmiştir. Uygun katsayıyla değiştirilebilir.</t>
  </si>
  <si>
    <t>Yönetici, firmanın mevcut personeli vs. genel yönetim giderleri düşünülerek "Sabit Maliyet" olarak düşünülmelidir.)</t>
  </si>
  <si>
    <t>Excel Dosyasını mevcut haliyle kullanacaksanız bu sayfada değişiklik yapmayınız.</t>
  </si>
  <si>
    <t>Personel Giderleri</t>
  </si>
  <si>
    <t>USD Kur:</t>
  </si>
  <si>
    <t>Personel Giderleri Yönetici, Ar-Ge Personeli, Üretim Personeli, Satış Sonrası Destek, Satış-Pazarlama vb. geniş çerçevede düşünülmeli.</t>
  </si>
  <si>
    <t>Birim Maliyet TL</t>
  </si>
  <si>
    <t>Mavi boyalı hücreler otomatik hesaplanacaktır.</t>
  </si>
  <si>
    <t>Yalnızca yeşile boyalı hücrelere veri girişi yapın.</t>
  </si>
  <si>
    <t>Birim Maliyet USD</t>
  </si>
  <si>
    <t>Ürün Satış Hedefleri Yurt İçi (Adet)</t>
  </si>
  <si>
    <t>Ürün Satış Hedefleri Yurt Dışı (Adet)</t>
  </si>
  <si>
    <t>Ürün Satış Ciro Yurt İçi TL</t>
  </si>
  <si>
    <t>Ürün Satış Fiyatı TL</t>
  </si>
  <si>
    <t>DEĞİŞKENLER VE REFERANS LİSTELERİ</t>
  </si>
  <si>
    <t>Maliyet Türü</t>
  </si>
  <si>
    <t>Gider Tipi (Sabit)</t>
  </si>
  <si>
    <t>Maliyet Tipi (Değişken)</t>
  </si>
  <si>
    <t>Periyot</t>
  </si>
  <si>
    <t>Ürün Listesi</t>
  </si>
  <si>
    <t>Ürün Adı</t>
  </si>
  <si>
    <t>Oran (%)</t>
  </si>
  <si>
    <t>ABC1</t>
  </si>
  <si>
    <t>ABC2</t>
  </si>
  <si>
    <t>ABC3</t>
  </si>
  <si>
    <t>ABC4</t>
  </si>
  <si>
    <t>Ay</t>
  </si>
  <si>
    <t>Çeyrek</t>
  </si>
  <si>
    <t>Yıl</t>
  </si>
  <si>
    <t>Yıllık Tutar</t>
  </si>
  <si>
    <t>İsteğe Bağlı girilebilir. Ör: Kira vb.</t>
  </si>
  <si>
    <t>Fiyat/ Maliyet Yurt İçi</t>
  </si>
  <si>
    <t>Fiyat/ Maliyet Yurt Dışı</t>
  </si>
  <si>
    <t>Adam-ay (Ay)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</si>
</sst>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%"/>
    <numFmt numFmtId="166" formatCode="&quot;₺&quot;#,##0"/>
    <numFmt numFmtId="167" formatCode="[$$-409]#,##0"/>
    <numFmt numFmtId="168" formatCode="&quot;₺&quot;#,##0.0"/>
    <numFmt numFmtId="169" formatCode="[$$-409]#,##0.0"/>
  </numFmts>
  <fonts count="21" x14ac:knownFonts="1">
    <font>
      <sz val="12"/>
      <color theme="1"/>
      <name val="Aptos Narrow"/>
      <family val="2"/>
      <charset val="162"/>
      <scheme val="minor"/>
    </font>
    <font>
      <sz val="8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FFFFFF"/>
      <name val="Aptos Narrow"/>
      <family val="2"/>
      <charset val="162"/>
      <scheme val="minor"/>
    </font>
    <font>
      <b/>
      <sz val="11"/>
      <color rgb="FFFFFFFF"/>
      <name val="Aptos Narrow"/>
      <family val="2"/>
      <scheme val="minor"/>
    </font>
    <font>
      <b/>
      <sz val="12"/>
      <color theme="1"/>
      <name val="Aptos Narrow"/>
      <family val="2"/>
      <charset val="162"/>
      <scheme val="minor"/>
    </font>
    <font>
      <b/>
      <sz val="12"/>
      <color rgb="FFFFFFFF"/>
      <name val="Aptos Narrow"/>
      <family val="2"/>
      <charset val="162"/>
      <scheme val="minor"/>
    </font>
    <font>
      <b/>
      <sz val="14"/>
      <color rgb="FFFFFFFF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rgb="FFFFFFFF"/>
      <name val="Aptos Narrow"/>
      <scheme val="minor"/>
    </font>
    <font>
      <b/>
      <sz val="9"/>
      <color rgb="FFFFFFFF"/>
      <name val="Aptos Narrow"/>
      <family val="2"/>
      <scheme val="minor"/>
    </font>
    <font>
      <b/>
      <i/>
      <sz val="9"/>
      <color rgb="FFFFFFFF"/>
      <name val="Aptos Narrow"/>
      <family val="2"/>
      <scheme val="minor"/>
    </font>
    <font>
      <b/>
      <i/>
      <sz val="9"/>
      <color rgb="FFA6A6A6"/>
      <name val="Aptos Narrow"/>
      <family val="2"/>
      <scheme val="minor"/>
    </font>
    <font>
      <b/>
      <sz val="16"/>
      <color rgb="FF1F4E79"/>
      <name val="Aptos Narrow"/>
      <family val="2"/>
      <scheme val="minor"/>
    </font>
    <font>
      <b/>
      <i/>
      <sz val="11"/>
      <color rgb="FFFFFFFF"/>
      <name val="Aptos Narrow"/>
      <family val="2"/>
      <scheme val="minor"/>
    </font>
    <font>
      <b/>
      <sz val="9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3"/>
      <color theme="1"/>
      <name val="Aptos Narrow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F5F9F0"/>
        <bgColor indexed="64"/>
      </patternFill>
    </fill>
    <fill>
      <patternFill patternType="solid">
        <fgColor rgb="FFEDF2F8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1" xfId="0" applyBorder="1"/>
    <xf numFmtId="0" fontId="0" fillId="2" borderId="1" xfId="0" applyFill="1" applyBorder="1"/>
    <xf numFmtId="3" fontId="0" fillId="0" borderId="0" xfId="0" applyNumberFormat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4" fontId="0" fillId="0" borderId="0" xfId="0" applyNumberForma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3" fillId="0" borderId="1" xfId="0" applyNumberFormat="1" applyFont="1" applyBorder="1"/>
    <xf numFmtId="0" fontId="2" fillId="0" borderId="1" xfId="0" applyFont="1" applyBorder="1" applyAlignment="1">
      <alignment horizontal="right"/>
    </xf>
    <xf numFmtId="164" fontId="0" fillId="0" borderId="0" xfId="0" applyNumberFormat="1"/>
    <xf numFmtId="0" fontId="3" fillId="0" borderId="1" xfId="0" applyFont="1" applyBorder="1"/>
    <xf numFmtId="0" fontId="4" fillId="0" borderId="1" xfId="0" applyFont="1" applyBorder="1"/>
    <xf numFmtId="3" fontId="4" fillId="0" borderId="1" xfId="0" applyNumberFormat="1" applyFont="1" applyBorder="1"/>
    <xf numFmtId="9" fontId="0" fillId="0" borderId="0" xfId="0" applyNumberFormat="1"/>
    <xf numFmtId="3" fontId="0" fillId="3" borderId="1" xfId="0" applyNumberFormat="1" applyFill="1" applyBorder="1"/>
    <xf numFmtId="9" fontId="0" fillId="3" borderId="1" xfId="0" applyNumberFormat="1" applyFill="1" applyBorder="1"/>
    <xf numFmtId="0" fontId="0" fillId="0" borderId="7" xfId="0" applyBorder="1"/>
    <xf numFmtId="0" fontId="4" fillId="0" borderId="8" xfId="0" applyFont="1" applyBorder="1"/>
    <xf numFmtId="3" fontId="4" fillId="0" borderId="8" xfId="0" applyNumberFormat="1" applyFont="1" applyBorder="1"/>
    <xf numFmtId="3" fontId="4" fillId="3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4" fillId="0" borderId="12" xfId="0" applyFont="1" applyBorder="1"/>
    <xf numFmtId="3" fontId="4" fillId="0" borderId="12" xfId="0" applyNumberFormat="1" applyFont="1" applyBorder="1"/>
    <xf numFmtId="3" fontId="4" fillId="3" borderId="13" xfId="0" applyNumberFormat="1" applyFont="1" applyFill="1" applyBorder="1"/>
    <xf numFmtId="3" fontId="4" fillId="3" borderId="14" xfId="0" applyNumberFormat="1" applyFont="1" applyFill="1" applyBorder="1"/>
    <xf numFmtId="0" fontId="4" fillId="0" borderId="7" xfId="0" applyFont="1" applyBorder="1"/>
    <xf numFmtId="3" fontId="4" fillId="3" borderId="15" xfId="0" applyNumberFormat="1" applyFont="1" applyFill="1" applyBorder="1"/>
    <xf numFmtId="0" fontId="4" fillId="0" borderId="10" xfId="0" applyFont="1" applyBorder="1"/>
    <xf numFmtId="3" fontId="4" fillId="3" borderId="16" xfId="0" applyNumberFormat="1" applyFont="1" applyFill="1" applyBorder="1"/>
    <xf numFmtId="0" fontId="4" fillId="0" borderId="11" xfId="0" applyFont="1" applyBorder="1"/>
    <xf numFmtId="3" fontId="4" fillId="3" borderId="17" xfId="0" applyNumberFormat="1" applyFont="1" applyFill="1" applyBorder="1"/>
    <xf numFmtId="0" fontId="0" fillId="0" borderId="0" xfId="0" applyAlignment="1">
      <alignment wrapText="1"/>
    </xf>
    <xf numFmtId="0" fontId="0" fillId="0" borderId="5" xfId="0" applyBorder="1"/>
    <xf numFmtId="0" fontId="0" fillId="0" borderId="0" xfId="0" applyAlignment="1">
      <alignment horizontal="center" vertical="center"/>
    </xf>
    <xf numFmtId="3" fontId="4" fillId="3" borderId="18" xfId="0" applyNumberFormat="1" applyFont="1" applyFill="1" applyBorder="1"/>
    <xf numFmtId="3" fontId="4" fillId="3" borderId="1" xfId="0" applyNumberFormat="1" applyFont="1" applyFill="1" applyBorder="1"/>
    <xf numFmtId="0" fontId="0" fillId="3" borderId="1" xfId="0" applyFill="1" applyBorder="1"/>
    <xf numFmtId="0" fontId="3" fillId="0" borderId="1" xfId="0" applyFont="1" applyBorder="1" applyAlignment="1">
      <alignment horizontal="center"/>
    </xf>
    <xf numFmtId="0" fontId="0" fillId="0" borderId="19" xfId="0" applyBorder="1"/>
    <xf numFmtId="3" fontId="3" fillId="3" borderId="1" xfId="0" applyNumberFormat="1" applyFont="1" applyFill="1" applyBorder="1"/>
    <xf numFmtId="4" fontId="0" fillId="0" borderId="1" xfId="0" applyNumberFormat="1" applyBorder="1"/>
    <xf numFmtId="164" fontId="0" fillId="0" borderId="1" xfId="0" applyNumberFormat="1" applyBorder="1"/>
    <xf numFmtId="4" fontId="0" fillId="3" borderId="1" xfId="0" applyNumberFormat="1" applyFill="1" applyBorder="1"/>
    <xf numFmtId="0" fontId="6" fillId="4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/>
    </xf>
    <xf numFmtId="3" fontId="0" fillId="5" borderId="1" xfId="0" applyNumberFormat="1" applyFill="1" applyBorder="1"/>
    <xf numFmtId="0" fontId="3" fillId="6" borderId="23" xfId="0" applyFont="1" applyFill="1" applyBorder="1" applyAlignment="1">
      <alignment horizontal="right"/>
    </xf>
    <xf numFmtId="3" fontId="8" fillId="6" borderId="23" xfId="0" applyNumberFormat="1" applyFont="1" applyFill="1" applyBorder="1"/>
    <xf numFmtId="0" fontId="6" fillId="4" borderId="1" xfId="0" applyFont="1" applyFill="1" applyBorder="1" applyAlignment="1">
      <alignment horizontal="center"/>
    </xf>
    <xf numFmtId="0" fontId="0" fillId="5" borderId="1" xfId="0" applyFill="1" applyBorder="1"/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4" fontId="0" fillId="5" borderId="1" xfId="0" applyNumberFormat="1" applyFill="1" applyBorder="1" applyAlignment="1">
      <alignment horizontal="right"/>
    </xf>
    <xf numFmtId="166" fontId="11" fillId="7" borderId="1" xfId="0" applyNumberFormat="1" applyFont="1" applyFill="1" applyBorder="1"/>
    <xf numFmtId="167" fontId="11" fillId="7" borderId="1" xfId="0" applyNumberFormat="1" applyFont="1" applyFill="1" applyBorder="1"/>
    <xf numFmtId="3" fontId="0" fillId="3" borderId="5" xfId="0" applyNumberFormat="1" applyFill="1" applyBorder="1"/>
    <xf numFmtId="165" fontId="0" fillId="5" borderId="7" xfId="0" applyNumberFormat="1" applyFill="1" applyBorder="1"/>
    <xf numFmtId="165" fontId="0" fillId="5" borderId="9" xfId="0" applyNumberFormat="1" applyFill="1" applyBorder="1"/>
    <xf numFmtId="165" fontId="0" fillId="5" borderId="10" xfId="0" applyNumberFormat="1" applyFill="1" applyBorder="1"/>
    <xf numFmtId="165" fontId="0" fillId="5" borderId="13" xfId="0" applyNumberFormat="1" applyFill="1" applyBorder="1"/>
    <xf numFmtId="165" fontId="0" fillId="5" borderId="11" xfId="0" applyNumberFormat="1" applyFill="1" applyBorder="1"/>
    <xf numFmtId="165" fontId="0" fillId="5" borderId="14" xfId="0" applyNumberFormat="1" applyFill="1" applyBorder="1"/>
    <xf numFmtId="3" fontId="0" fillId="3" borderId="20" xfId="0" applyNumberFormat="1" applyFill="1" applyBorder="1"/>
    <xf numFmtId="167" fontId="0" fillId="3" borderId="1" xfId="0" applyNumberFormat="1" applyFill="1" applyBorder="1"/>
    <xf numFmtId="166" fontId="0" fillId="3" borderId="1" xfId="0" applyNumberFormat="1" applyFill="1" applyBorder="1"/>
    <xf numFmtId="4" fontId="0" fillId="5" borderId="1" xfId="0" applyNumberFormat="1" applyFill="1" applyBorder="1"/>
    <xf numFmtId="3" fontId="0" fillId="7" borderId="1" xfId="0" applyNumberFormat="1" applyFill="1" applyBorder="1"/>
    <xf numFmtId="0" fontId="8" fillId="6" borderId="26" xfId="0" applyFont="1" applyFill="1" applyBorder="1"/>
    <xf numFmtId="3" fontId="8" fillId="6" borderId="26" xfId="0" applyNumberFormat="1" applyFont="1" applyFill="1" applyBorder="1"/>
    <xf numFmtId="0" fontId="8" fillId="6" borderId="23" xfId="0" applyFont="1" applyFill="1" applyBorder="1"/>
    <xf numFmtId="0" fontId="3" fillId="6" borderId="27" xfId="0" applyFont="1" applyFill="1" applyBorder="1"/>
    <xf numFmtId="3" fontId="3" fillId="6" borderId="27" xfId="0" applyNumberFormat="1" applyFont="1" applyFill="1" applyBorder="1"/>
    <xf numFmtId="0" fontId="3" fillId="6" borderId="28" xfId="0" applyFont="1" applyFill="1" applyBorder="1"/>
    <xf numFmtId="3" fontId="3" fillId="6" borderId="28" xfId="0" applyNumberFormat="1" applyFont="1" applyFill="1" applyBorder="1"/>
    <xf numFmtId="0" fontId="6" fillId="4" borderId="25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13" fillId="4" borderId="24" xfId="0" applyFont="1" applyFill="1" applyBorder="1" applyAlignment="1">
      <alignment horizontal="center"/>
    </xf>
    <xf numFmtId="0" fontId="14" fillId="4" borderId="29" xfId="0" applyFont="1" applyFill="1" applyBorder="1" applyAlignment="1">
      <alignment horizontal="center"/>
    </xf>
    <xf numFmtId="0" fontId="15" fillId="6" borderId="25" xfId="0" applyFont="1" applyFill="1" applyBorder="1" applyAlignment="1">
      <alignment horizontal="center"/>
    </xf>
    <xf numFmtId="3" fontId="0" fillId="8" borderId="1" xfId="0" applyNumberFormat="1" applyFill="1" applyBorder="1"/>
    <xf numFmtId="49" fontId="11" fillId="8" borderId="1" xfId="0" applyNumberFormat="1" applyFont="1" applyFill="1" applyBorder="1" applyAlignment="1">
      <alignment horizontal="center"/>
    </xf>
    <xf numFmtId="3" fontId="11" fillId="9" borderId="1" xfId="0" applyNumberFormat="1" applyFont="1" applyFill="1" applyBorder="1"/>
    <xf numFmtId="3" fontId="0" fillId="5" borderId="20" xfId="0" applyNumberFormat="1" applyFill="1" applyBorder="1"/>
    <xf numFmtId="3" fontId="0" fillId="3" borderId="1" xfId="0" applyNumberFormat="1" applyFill="1" applyBorder="1" applyAlignment="1">
      <alignment horizontal="right"/>
    </xf>
    <xf numFmtId="0" fontId="0" fillId="8" borderId="1" xfId="0" applyFill="1" applyBorder="1"/>
    <xf numFmtId="0" fontId="0" fillId="11" borderId="1" xfId="0" applyFill="1" applyBorder="1"/>
    <xf numFmtId="0" fontId="17" fillId="4" borderId="30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7" fillId="4" borderId="32" xfId="0" applyFont="1" applyFill="1" applyBorder="1" applyAlignment="1">
      <alignment horizontal="center"/>
    </xf>
    <xf numFmtId="165" fontId="0" fillId="0" borderId="1" xfId="0" applyNumberFormat="1" applyBorder="1"/>
    <xf numFmtId="9" fontId="0" fillId="0" borderId="1" xfId="0" applyNumberFormat="1" applyBorder="1"/>
    <xf numFmtId="168" fontId="0" fillId="5" borderId="7" xfId="0" applyNumberFormat="1" applyFill="1" applyBorder="1"/>
    <xf numFmtId="168" fontId="0" fillId="5" borderId="10" xfId="0" applyNumberFormat="1" applyFill="1" applyBorder="1"/>
    <xf numFmtId="168" fontId="0" fillId="5" borderId="11" xfId="0" applyNumberFormat="1" applyFill="1" applyBorder="1"/>
    <xf numFmtId="169" fontId="0" fillId="5" borderId="9" xfId="0" applyNumberFormat="1" applyFill="1" applyBorder="1"/>
    <xf numFmtId="169" fontId="0" fillId="5" borderId="13" xfId="0" applyNumberFormat="1" applyFill="1" applyBorder="1"/>
    <xf numFmtId="169" fontId="0" fillId="5" borderId="14" xfId="0" applyNumberFormat="1" applyFill="1" applyBorder="1"/>
    <xf numFmtId="0" fontId="19" fillId="0" borderId="0" xfId="0" applyFont="1"/>
    <xf numFmtId="0" fontId="0" fillId="0" borderId="1" xfId="0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9" fillId="4" borderId="33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0" fillId="0" borderId="20" xfId="0" applyBorder="1" applyAlignment="1">
      <alignment horizontal="right"/>
    </xf>
    <xf numFmtId="166" fontId="0" fillId="3" borderId="2" xfId="0" applyNumberFormat="1" applyFill="1" applyBorder="1" applyAlignment="1">
      <alignment horizontal="center" vertical="center"/>
    </xf>
    <xf numFmtId="166" fontId="0" fillId="3" borderId="24" xfId="0" applyNumberFormat="1" applyFill="1" applyBorder="1" applyAlignment="1">
      <alignment horizontal="center" vertical="center"/>
    </xf>
    <xf numFmtId="166" fontId="0" fillId="3" borderId="25" xfId="0" applyNumberForma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10" fillId="4" borderId="4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3" fontId="12" fillId="4" borderId="2" xfId="0" applyNumberFormat="1" applyFont="1" applyFill="1" applyBorder="1" applyAlignment="1">
      <alignment horizontal="center" vertical="center" wrapText="1"/>
    </xf>
    <xf numFmtId="3" fontId="12" fillId="4" borderId="24" xfId="0" applyNumberFormat="1" applyFont="1" applyFill="1" applyBorder="1" applyAlignment="1">
      <alignment horizontal="center" vertical="center" wrapText="1"/>
    </xf>
    <xf numFmtId="3" fontId="12" fillId="4" borderId="2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4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3" fontId="3" fillId="3" borderId="2" xfId="0" applyNumberFormat="1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8" fillId="6" borderId="5" xfId="0" applyFont="1" applyFill="1" applyBorder="1" applyAlignment="1">
      <alignment horizontal="center"/>
    </xf>
    <xf numFmtId="0" fontId="18" fillId="6" borderId="19" xfId="0" applyFont="1" applyFill="1" applyBorder="1" applyAlignment="1">
      <alignment horizontal="center"/>
    </xf>
    <xf numFmtId="0" fontId="18" fillId="6" borderId="20" xfId="0" applyFont="1" applyFill="1" applyBorder="1" applyAlignment="1">
      <alignment horizontal="center"/>
    </xf>
    <xf numFmtId="0" fontId="0" fillId="10" borderId="0" xfId="0" applyFill="1" applyAlignment="1">
      <alignment horizontal="center"/>
    </xf>
    <xf numFmtId="0" fontId="16" fillId="0" borderId="0" xfId="0" applyFont="1" applyAlignment="1">
      <alignment horizontal="center"/>
    </xf>
  </cellXfs>
  <cellStyles count="1">
    <cellStyle name="Normal" xfId="0" builtinId="0"/>
  </cellStyles>
  <dxfs count="9"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ont>
        <b/>
        <i val="0"/>
        <color rgb="FF006100"/>
      </font>
      <fill>
        <patternFill patternType="solid">
          <fgColor indexed="64"/>
          <bgColor rgb="FFC6EFCE"/>
        </patternFill>
      </fill>
      <border>
        <left style="thin">
          <color rgb="FF006100"/>
        </left>
        <right style="thin">
          <color rgb="FF006100"/>
        </right>
        <top style="thin">
          <color rgb="FF006100"/>
        </top>
        <bottom style="thin">
          <color rgb="FF006100"/>
        </bottom>
      </border>
    </dxf>
    <dxf>
      <font>
        <b/>
        <i val="0"/>
        <color rgb="FF375623"/>
      </font>
      <fill>
        <patternFill patternType="solid">
          <fgColor indexed="64"/>
          <bgColor rgb="FFE2EFDA"/>
        </patternFill>
      </fill>
      <border>
        <left style="thin">
          <color rgb="FF375623"/>
        </left>
        <right style="thin">
          <color rgb="FF375623"/>
        </right>
        <top style="thin">
          <color rgb="FF375623"/>
        </top>
        <bottom style="thin">
          <color rgb="FF375623"/>
        </bottom>
      </border>
    </dxf>
    <dxf>
      <font>
        <b/>
        <i val="0"/>
        <color rgb="FF806000"/>
      </font>
      <fill>
        <patternFill patternType="solid">
          <fgColor indexed="64"/>
          <bgColor rgb="FFFFF2CC"/>
        </patternFill>
      </fill>
      <border>
        <left style="thin">
          <color rgb="FF806000"/>
        </left>
        <right style="thin">
          <color rgb="FF806000"/>
        </right>
        <top style="thin">
          <color rgb="FF806000"/>
        </top>
        <bottom style="thin">
          <color rgb="FF806000"/>
        </bottom>
      </border>
    </dxf>
    <dxf>
      <font>
        <b/>
        <i val="0"/>
        <color rgb="FFC65911"/>
      </font>
      <fill>
        <patternFill patternType="solid">
          <fgColor indexed="64"/>
          <bgColor rgb="FFFCE4D6"/>
        </patternFill>
      </fill>
      <border>
        <left style="thin">
          <color rgb="FFC65911"/>
        </left>
        <right style="thin">
          <color rgb="FFC65911"/>
        </right>
        <top style="thin">
          <color rgb="FFC65911"/>
        </top>
        <bottom style="thin">
          <color rgb="FFC65911"/>
        </bottom>
      </border>
    </dxf>
    <dxf>
      <font>
        <b/>
        <i val="0"/>
        <color rgb="FF833C0B"/>
      </font>
      <fill>
        <patternFill patternType="solid">
          <fgColor indexed="64"/>
          <bgColor rgb="FFF8CBAD"/>
        </patternFill>
      </fill>
      <border>
        <left style="thin">
          <color rgb="FF833C0B"/>
        </left>
        <right style="thin">
          <color rgb="FF833C0B"/>
        </right>
        <top style="thin">
          <color rgb="FF833C0B"/>
        </top>
        <bottom style="thin">
          <color rgb="FF833C0B"/>
        </bottom>
      </border>
    </dxf>
    <dxf>
      <font>
        <b/>
        <i val="0"/>
        <color rgb="FF9C0006"/>
      </font>
      <fill>
        <patternFill patternType="solid">
          <fgColor indexed="64"/>
          <bgColor rgb="FFFFC7CE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FE4DE1B-194C-41E6-98A0-33CFBF0FA177}">
  <we:reference id="wa200009404" version="1.0.0.8" store="tr-TR" storeType="OMEX"/>
  <we:alternateReferences>
    <we:reference id="wa200009404" version="1.0.0.8" store="WA200009404" storeType="OMEX"/>
  </we:alternateReferences>
  <we:properties>
    <we:property name="claude.fileId" value="&quot;938ff3a1-2bfc-463a-8ea2-a0f5fb574a85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9D0F0-F33F-419D-845E-308C9CA1D0EB}">
  <dimension ref="A1:K29"/>
  <sheetViews>
    <sheetView tabSelected="1" zoomScale="120" zoomScaleNormal="120" workbookViewId="0">
      <selection activeCell="G7" sqref="G7"/>
    </sheetView>
  </sheetViews>
  <sheetFormatPr defaultColWidth="8.875" defaultRowHeight="15.75" x14ac:dyDescent="0.25"/>
  <cols>
    <col min="2" max="2" width="5.75" bestFit="1" customWidth="1"/>
    <col min="3" max="3" width="24.625" bestFit="1" customWidth="1"/>
    <col min="4" max="4" width="13.375" bestFit="1" customWidth="1"/>
    <col min="5" max="5" width="15" bestFit="1" customWidth="1"/>
    <col min="6" max="6" width="12.125" bestFit="1" customWidth="1"/>
    <col min="7" max="7" width="10.375" bestFit="1" customWidth="1"/>
    <col min="9" max="9" width="9.25" bestFit="1" customWidth="1"/>
    <col min="10" max="11" width="10.375" bestFit="1" customWidth="1"/>
  </cols>
  <sheetData>
    <row r="1" spans="1:11" x14ac:dyDescent="0.25">
      <c r="E1" s="49" t="s">
        <v>27</v>
      </c>
      <c r="F1" t="s">
        <v>162</v>
      </c>
    </row>
    <row r="2" spans="1:11" x14ac:dyDescent="0.25">
      <c r="E2" s="40" t="s">
        <v>28</v>
      </c>
      <c r="F2" t="s">
        <v>161</v>
      </c>
    </row>
    <row r="4" spans="1:11" x14ac:dyDescent="0.25">
      <c r="A4" s="108" t="s">
        <v>12</v>
      </c>
      <c r="B4" s="1" t="s">
        <v>98</v>
      </c>
      <c r="C4" s="1" t="s">
        <v>50</v>
      </c>
      <c r="D4" s="1"/>
      <c r="E4" s="17">
        <f>'Ürün Satışları'!I7+'Ürün Satışları'!O7</f>
        <v>0</v>
      </c>
    </row>
    <row r="5" spans="1:11" x14ac:dyDescent="0.25">
      <c r="A5" s="108"/>
      <c r="B5" s="1" t="s">
        <v>99</v>
      </c>
      <c r="C5" s="1" t="s">
        <v>55</v>
      </c>
      <c r="D5" s="1" t="s">
        <v>9</v>
      </c>
      <c r="E5" s="17">
        <f>IFERROR('Ürün Maliyet-Satış Fiyatı'!AC4,0)</f>
        <v>0</v>
      </c>
    </row>
    <row r="6" spans="1:11" x14ac:dyDescent="0.25">
      <c r="A6" s="108"/>
      <c r="B6" s="1" t="s">
        <v>100</v>
      </c>
      <c r="C6" s="1" t="s">
        <v>8</v>
      </c>
      <c r="D6" s="1" t="s">
        <v>101</v>
      </c>
      <c r="E6" s="17">
        <f>'Ürün Satışları'!D17</f>
        <v>0</v>
      </c>
    </row>
    <row r="7" spans="1:11" ht="16.5" thickBot="1" x14ac:dyDescent="0.3">
      <c r="A7" s="108"/>
      <c r="B7" s="1" t="s">
        <v>102</v>
      </c>
      <c r="C7" s="1" t="s">
        <v>7</v>
      </c>
      <c r="D7" s="1"/>
      <c r="E7" s="17">
        <f>'Ürün Satışları'!I22+'Ürün Satışları'!O22</f>
        <v>0</v>
      </c>
    </row>
    <row r="8" spans="1:11" ht="19.5" thickTop="1" x14ac:dyDescent="0.3">
      <c r="A8" s="108"/>
      <c r="B8" s="75" t="s">
        <v>103</v>
      </c>
      <c r="C8" s="75" t="s">
        <v>11</v>
      </c>
      <c r="D8" s="1" t="s">
        <v>104</v>
      </c>
      <c r="E8" s="39">
        <f>E6+E7</f>
        <v>0</v>
      </c>
    </row>
    <row r="10" spans="1:11" ht="15.95" customHeight="1" x14ac:dyDescent="0.25">
      <c r="A10" s="111" t="s">
        <v>3</v>
      </c>
      <c r="B10" s="1" t="s">
        <v>105</v>
      </c>
      <c r="C10" s="1" t="s">
        <v>56</v>
      </c>
      <c r="D10" s="1" t="s">
        <v>17</v>
      </c>
      <c r="E10" s="17">
        <f>IFERROR(Personel!I22/E4,0)</f>
        <v>0</v>
      </c>
    </row>
    <row r="11" spans="1:11" x14ac:dyDescent="0.25">
      <c r="A11" s="111"/>
      <c r="B11" s="1" t="s">
        <v>106</v>
      </c>
      <c r="C11" s="1" t="s">
        <v>13</v>
      </c>
      <c r="D11" s="1" t="s">
        <v>17</v>
      </c>
      <c r="E11" s="17">
        <f>IFERROR('Ürün Maliyet-Satış Fiyatı'!U17,0)</f>
        <v>0</v>
      </c>
      <c r="G11" s="109" t="s">
        <v>147</v>
      </c>
      <c r="H11" s="109"/>
      <c r="I11" s="109"/>
      <c r="J11" s="109"/>
      <c r="K11" s="109"/>
    </row>
    <row r="12" spans="1:11" x14ac:dyDescent="0.25">
      <c r="A12" s="111"/>
      <c r="B12" s="1" t="s">
        <v>107</v>
      </c>
      <c r="C12" s="1" t="s">
        <v>14</v>
      </c>
      <c r="D12" s="1" t="s">
        <v>17</v>
      </c>
      <c r="E12" s="17">
        <f>IFERROR('Ürün Maliyet-Satış Fiyatı'!U18,0)</f>
        <v>0</v>
      </c>
      <c r="I12" s="41" t="s">
        <v>146</v>
      </c>
      <c r="J12" s="41" t="s">
        <v>144</v>
      </c>
      <c r="K12" s="41" t="s">
        <v>145</v>
      </c>
    </row>
    <row r="13" spans="1:11" x14ac:dyDescent="0.25">
      <c r="A13" s="111"/>
      <c r="B13" s="1" t="s">
        <v>108</v>
      </c>
      <c r="C13" s="1" t="s">
        <v>15</v>
      </c>
      <c r="D13" s="1" t="s">
        <v>17</v>
      </c>
      <c r="E13" s="17">
        <f>IFERROR('Ürün Maliyet-Satış Fiyatı'!U19,0)</f>
        <v>0</v>
      </c>
      <c r="G13" s="112" t="s">
        <v>148</v>
      </c>
      <c r="H13" s="113"/>
      <c r="I13" s="17">
        <f>'Ürün Satışları'!D15</f>
        <v>0</v>
      </c>
      <c r="J13" s="17">
        <f>SUM('Ürün Satışları'!D15:F15)</f>
        <v>0</v>
      </c>
      <c r="K13" s="17">
        <f>SUM('Ürün Satışları'!D15:H15)</f>
        <v>0</v>
      </c>
    </row>
    <row r="14" spans="1:11" ht="15.95" customHeight="1" x14ac:dyDescent="0.25">
      <c r="A14" s="111"/>
      <c r="B14" s="1" t="s">
        <v>109</v>
      </c>
      <c r="C14" s="1" t="s">
        <v>16</v>
      </c>
      <c r="D14" s="1" t="s">
        <v>17</v>
      </c>
      <c r="E14" s="17">
        <f>IFERROR('Ürün Maliyet-Satış Fiyatı'!U20,0)</f>
        <v>0</v>
      </c>
      <c r="G14" s="112" t="s">
        <v>149</v>
      </c>
      <c r="H14" s="113"/>
      <c r="I14" s="17">
        <f>'Ürün Satışları'!P15</f>
        <v>0</v>
      </c>
      <c r="J14" s="17">
        <f>SUM('Ürün Satışları'!P15:R15)</f>
        <v>0</v>
      </c>
      <c r="K14" s="17">
        <f>SUM('Ürün Satışları'!P15:T15)</f>
        <v>0</v>
      </c>
    </row>
    <row r="15" spans="1:11" ht="19.5" thickBot="1" x14ac:dyDescent="0.35">
      <c r="A15" s="111"/>
      <c r="B15" s="1" t="s">
        <v>110</v>
      </c>
      <c r="C15" s="1" t="s">
        <v>5</v>
      </c>
      <c r="D15" s="1" t="s">
        <v>111</v>
      </c>
      <c r="E15" s="39">
        <f>SUM(E10:E14)</f>
        <v>0</v>
      </c>
    </row>
    <row r="16" spans="1:11" ht="19.5" thickTop="1" x14ac:dyDescent="0.3">
      <c r="A16" s="111"/>
      <c r="B16" s="75" t="s">
        <v>112</v>
      </c>
      <c r="C16" s="75" t="s">
        <v>113</v>
      </c>
      <c r="D16" s="1" t="s">
        <v>114</v>
      </c>
      <c r="E16" s="39">
        <f>E4*E15</f>
        <v>0</v>
      </c>
    </row>
    <row r="18" spans="1:11" ht="15.75" customHeight="1" x14ac:dyDescent="0.25">
      <c r="A18" s="114" t="s">
        <v>4</v>
      </c>
      <c r="B18" s="1" t="s">
        <v>115</v>
      </c>
      <c r="C18" s="1" t="s">
        <v>57</v>
      </c>
      <c r="D18" s="1" t="s">
        <v>22</v>
      </c>
      <c r="E18" s="17">
        <f>'Giderler (Sabit)'!P5</f>
        <v>0</v>
      </c>
    </row>
    <row r="19" spans="1:11" x14ac:dyDescent="0.25">
      <c r="A19" s="115"/>
      <c r="B19" s="1" t="s">
        <v>116</v>
      </c>
      <c r="C19" s="1" t="s">
        <v>59</v>
      </c>
      <c r="D19" s="1" t="s">
        <v>22</v>
      </c>
      <c r="E19" s="17">
        <f>'Giderler (Sabit)'!P6</f>
        <v>0</v>
      </c>
    </row>
    <row r="20" spans="1:11" x14ac:dyDescent="0.25">
      <c r="A20" s="115"/>
      <c r="B20" s="1" t="s">
        <v>117</v>
      </c>
      <c r="C20" s="1" t="s">
        <v>60</v>
      </c>
      <c r="D20" s="1" t="s">
        <v>22</v>
      </c>
      <c r="E20" s="17">
        <f>'Giderler (Sabit)'!P4</f>
        <v>0</v>
      </c>
    </row>
    <row r="21" spans="1:11" x14ac:dyDescent="0.25">
      <c r="A21" s="115"/>
      <c r="B21" s="1" t="s">
        <v>118</v>
      </c>
      <c r="C21" s="1" t="s">
        <v>61</v>
      </c>
      <c r="D21" s="1" t="s">
        <v>22</v>
      </c>
      <c r="E21" s="17">
        <f>'Giderler (Sabit)'!P7+Personel!I21</f>
        <v>0</v>
      </c>
    </row>
    <row r="22" spans="1:11" ht="18.75" x14ac:dyDescent="0.3">
      <c r="A22" s="115"/>
      <c r="B22" s="1" t="s">
        <v>119</v>
      </c>
      <c r="C22" s="1" t="s">
        <v>19</v>
      </c>
      <c r="D22" s="1" t="s">
        <v>120</v>
      </c>
      <c r="E22" s="39">
        <f>SUM(E18:E21)</f>
        <v>0</v>
      </c>
    </row>
    <row r="23" spans="1:11" ht="19.5" thickBot="1" x14ac:dyDescent="0.35">
      <c r="A23" s="115"/>
      <c r="B23" s="1" t="s">
        <v>121</v>
      </c>
      <c r="C23" s="1" t="s">
        <v>22</v>
      </c>
      <c r="D23" s="1" t="s">
        <v>123</v>
      </c>
      <c r="E23" s="39">
        <f>E16+E22</f>
        <v>0</v>
      </c>
      <c r="G23" s="109" t="s">
        <v>90</v>
      </c>
      <c r="H23" s="109"/>
      <c r="I23" s="109"/>
      <c r="J23" s="109"/>
      <c r="K23" s="109"/>
    </row>
    <row r="24" spans="1:11" ht="19.5" thickTop="1" x14ac:dyDescent="0.3">
      <c r="A24" s="115"/>
      <c r="B24" s="75" t="s">
        <v>122</v>
      </c>
      <c r="C24" s="75" t="s">
        <v>125</v>
      </c>
      <c r="D24" s="1" t="s">
        <v>124</v>
      </c>
      <c r="E24" s="39">
        <f>IFERROR(E23/E4,0)</f>
        <v>0</v>
      </c>
      <c r="G24" s="9" t="s">
        <v>6</v>
      </c>
      <c r="H24" s="9" t="s">
        <v>41</v>
      </c>
      <c r="I24" s="9" t="s">
        <v>0</v>
      </c>
      <c r="J24" s="9" t="s">
        <v>1</v>
      </c>
      <c r="K24" s="9" t="s">
        <v>2</v>
      </c>
    </row>
    <row r="25" spans="1:11" x14ac:dyDescent="0.25">
      <c r="G25" s="17">
        <f>'Ürün Satışları'!D7+'Ürün Satışları'!J7</f>
        <v>0</v>
      </c>
      <c r="H25" s="17">
        <f>'Ürün Satışları'!E7+'Ürün Satışları'!K7+G25</f>
        <v>0</v>
      </c>
      <c r="I25" s="17">
        <f>'Ürün Satışları'!F7+'Ürün Satışları'!L7+H25</f>
        <v>0</v>
      </c>
      <c r="J25" s="17">
        <f>'Ürün Satışları'!G7+'Ürün Satışları'!M7+I25</f>
        <v>0</v>
      </c>
      <c r="K25" s="17">
        <f>'Ürün Satışları'!H7+'Ürün Satışları'!N7+J25</f>
        <v>0</v>
      </c>
    </row>
    <row r="26" spans="1:11" ht="16.5" thickBot="1" x14ac:dyDescent="0.3">
      <c r="A26" s="1"/>
      <c r="B26" s="1" t="s">
        <v>142</v>
      </c>
      <c r="C26" s="1" t="s">
        <v>126</v>
      </c>
      <c r="D26" s="1" t="s">
        <v>127</v>
      </c>
      <c r="E26" s="17">
        <f>E5-E24</f>
        <v>0</v>
      </c>
    </row>
    <row r="27" spans="1:11" ht="19.5" thickTop="1" x14ac:dyDescent="0.3">
      <c r="A27" s="1"/>
      <c r="B27" s="75" t="s">
        <v>143</v>
      </c>
      <c r="C27" s="75" t="s">
        <v>20</v>
      </c>
      <c r="D27" s="1"/>
      <c r="E27" s="39">
        <f>IFERROR(E22/(E5-E15),0)</f>
        <v>0</v>
      </c>
      <c r="G27" s="110" t="str">
        <f>IF(E27&lt;0,"Başabaş Hatalı",IF(E27&lt;G25,"1. Yıl İçerisinde",IF(E27&lt;H25,"2. Yıl İçerisinde",IF(E27&lt;I25,"3. Yıl içerisinde",IF(E27&lt;J25,"4. Yıl içerisinde",IF(E27&lt;K25,"5. Yıl İçerisinde","Başabaş Hatalı"))))))</f>
        <v>Başabaş Hatalı</v>
      </c>
      <c r="H27" s="109"/>
      <c r="I27" s="109"/>
      <c r="J27" s="109"/>
      <c r="K27" s="109"/>
    </row>
    <row r="29" spans="1:11" x14ac:dyDescent="0.25">
      <c r="G29" s="105" t="str">
        <f>IF(E26&lt;=0,"⚠ Kâr Marjı negatif/sıfır — Başabaş hesaplanamaz!","")</f>
        <v>⚠ Kâr Marjı negatif/sıfır — Başabaş hesaplanamaz!</v>
      </c>
    </row>
  </sheetData>
  <mergeCells count="8">
    <mergeCell ref="A4:A8"/>
    <mergeCell ref="G23:K23"/>
    <mergeCell ref="G27:K27"/>
    <mergeCell ref="A10:A16"/>
    <mergeCell ref="G11:K11"/>
    <mergeCell ref="G13:H13"/>
    <mergeCell ref="G14:H14"/>
    <mergeCell ref="A18:A24"/>
  </mergeCells>
  <phoneticPr fontId="1" type="noConversion"/>
  <conditionalFormatting sqref="G27:K27">
    <cfRule type="expression" dxfId="8" priority="1">
      <formula>ISNUMBER(SEARCH("Hatalı",G27))</formula>
    </cfRule>
    <cfRule type="expression" dxfId="7" priority="2">
      <formula>ISNUMBER(SEARCH("5. Yıl",G27))</formula>
    </cfRule>
    <cfRule type="expression" dxfId="6" priority="3">
      <formula>ISNUMBER(SEARCH("4. Yıl",G27))</formula>
    </cfRule>
    <cfRule type="expression" dxfId="5" priority="4">
      <formula>ISNUMBER(SEARCH("3. Yıl",G27))</formula>
    </cfRule>
    <cfRule type="expression" dxfId="4" priority="5">
      <formula>ISNUMBER(SEARCH("2. Yıl",G27))</formula>
    </cfRule>
    <cfRule type="expression" dxfId="3" priority="6">
      <formula>ISNUMBER(SEARCH("1. Yıl",G27))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F380A-45BA-4D7D-BC52-B84872269EC6}">
  <dimension ref="A1:AC60"/>
  <sheetViews>
    <sheetView topLeftCell="S1" zoomScaleNormal="100" workbookViewId="0">
      <selection activeCell="Z10" sqref="Z10:Z12"/>
    </sheetView>
  </sheetViews>
  <sheetFormatPr defaultColWidth="8.875" defaultRowHeight="15.75" x14ac:dyDescent="0.25"/>
  <cols>
    <col min="1" max="1" width="10.625" customWidth="1"/>
    <col min="2" max="2" width="13.625" bestFit="1" customWidth="1"/>
    <col min="3" max="3" width="17.125" bestFit="1" customWidth="1"/>
    <col min="4" max="4" width="19.5" customWidth="1"/>
    <col min="7" max="7" width="7.75" customWidth="1"/>
    <col min="8" max="8" width="5.75" bestFit="1" customWidth="1"/>
    <col min="14" max="15" width="16.375" bestFit="1" customWidth="1"/>
    <col min="16" max="16" width="10.75" customWidth="1"/>
    <col min="17" max="17" width="13.125" customWidth="1"/>
    <col min="18" max="18" width="14.125" customWidth="1"/>
    <col min="19" max="19" width="12.375" customWidth="1"/>
    <col min="20" max="20" width="11" customWidth="1"/>
    <col min="21" max="21" width="10" customWidth="1"/>
    <col min="22" max="22" width="12" customWidth="1"/>
    <col min="23" max="23" width="11.875" customWidth="1"/>
    <col min="27" max="27" width="9.875" bestFit="1" customWidth="1"/>
  </cols>
  <sheetData>
    <row r="1" spans="1:29" x14ac:dyDescent="0.25">
      <c r="A1" s="119" t="s">
        <v>158</v>
      </c>
      <c r="B1" s="120"/>
      <c r="C1" s="2">
        <v>50</v>
      </c>
    </row>
    <row r="2" spans="1:29" ht="21" x14ac:dyDescent="0.35">
      <c r="A2" s="125" t="s">
        <v>141</v>
      </c>
      <c r="B2" s="126"/>
      <c r="C2" s="127"/>
      <c r="D2" s="127"/>
      <c r="E2" s="127"/>
      <c r="F2" s="127"/>
      <c r="G2" s="127"/>
      <c r="H2" s="127"/>
      <c r="I2" s="127"/>
      <c r="J2" s="127"/>
      <c r="K2" s="127"/>
      <c r="L2" s="127"/>
      <c r="N2" s="124" t="s">
        <v>140</v>
      </c>
      <c r="O2" s="124"/>
      <c r="P2" s="124"/>
      <c r="Q2" s="124"/>
      <c r="R2" s="124"/>
      <c r="S2" s="124"/>
      <c r="T2" s="124"/>
      <c r="U2" s="124"/>
      <c r="V2" s="124"/>
      <c r="W2" s="124"/>
    </row>
    <row r="3" spans="1:29" ht="48" thickBot="1" x14ac:dyDescent="0.3">
      <c r="A3" s="54" t="s">
        <v>75</v>
      </c>
      <c r="B3" s="55" t="s">
        <v>91</v>
      </c>
      <c r="C3" s="55" t="s">
        <v>68</v>
      </c>
      <c r="D3" s="55" t="s">
        <v>69</v>
      </c>
      <c r="E3" s="55" t="s">
        <v>138</v>
      </c>
      <c r="F3" s="55" t="s">
        <v>139</v>
      </c>
      <c r="G3" s="55" t="s">
        <v>129</v>
      </c>
      <c r="H3" s="55" t="s">
        <v>130</v>
      </c>
      <c r="I3" s="56" t="s">
        <v>160</v>
      </c>
      <c r="J3" s="55" t="s">
        <v>163</v>
      </c>
      <c r="K3" s="55" t="s">
        <v>65</v>
      </c>
      <c r="L3" s="55" t="s">
        <v>64</v>
      </c>
      <c r="M3" s="35"/>
      <c r="N3" s="55" t="s">
        <v>92</v>
      </c>
      <c r="O3" s="55" t="s">
        <v>75</v>
      </c>
      <c r="P3" s="56" t="s">
        <v>76</v>
      </c>
      <c r="Q3" s="56" t="s">
        <v>77</v>
      </c>
      <c r="R3" s="55" t="s">
        <v>64</v>
      </c>
      <c r="S3" s="55" t="s">
        <v>65</v>
      </c>
      <c r="T3" s="56" t="s">
        <v>131</v>
      </c>
      <c r="U3" s="56" t="s">
        <v>132</v>
      </c>
      <c r="V3" s="55" t="s">
        <v>66</v>
      </c>
      <c r="W3" s="55" t="s">
        <v>67</v>
      </c>
      <c r="X3" s="55" t="s">
        <v>78</v>
      </c>
      <c r="Y3" s="55" t="s">
        <v>79</v>
      </c>
      <c r="Z3" s="55" t="s">
        <v>81</v>
      </c>
      <c r="AA3" s="55" t="s">
        <v>82</v>
      </c>
      <c r="AB3" s="55" t="s">
        <v>80</v>
      </c>
      <c r="AC3" s="55" t="s">
        <v>80</v>
      </c>
    </row>
    <row r="4" spans="1:29" x14ac:dyDescent="0.25">
      <c r="A4" s="53"/>
      <c r="B4" s="1"/>
      <c r="C4" s="53"/>
      <c r="D4" s="1"/>
      <c r="E4" s="57"/>
      <c r="F4" s="4"/>
      <c r="G4" s="58"/>
      <c r="H4" s="57"/>
      <c r="I4" s="59">
        <f>IF(AND(G4&lt;&gt;"",H4=""),"P. Birim Seç",IF(H4="TL",G4*1,G4*$C$1))</f>
        <v>0</v>
      </c>
      <c r="J4" s="60">
        <f>IFERROR(I4/$C$1,0)</f>
        <v>0</v>
      </c>
      <c r="K4" s="60">
        <f>IFERROR(E4*J4,0)</f>
        <v>0</v>
      </c>
      <c r="L4" s="59">
        <f>IFERROR(E4*I4,0)</f>
        <v>0</v>
      </c>
      <c r="M4" s="3"/>
      <c r="N4" s="61" t="str">
        <f>Değişkenler!H3</f>
        <v>ABC1</v>
      </c>
      <c r="O4" s="61" t="s">
        <v>51</v>
      </c>
      <c r="P4" s="62"/>
      <c r="Q4" s="63"/>
      <c r="R4" s="68">
        <f>SUMIF(A:A,O4,L:L)*(1+P4)*(1+Q4)</f>
        <v>0</v>
      </c>
      <c r="S4" s="61">
        <f>R4/$C$1</f>
        <v>0</v>
      </c>
      <c r="T4" s="99"/>
      <c r="U4" s="102"/>
      <c r="V4" s="69">
        <f>T4/$C$1</f>
        <v>0</v>
      </c>
      <c r="W4" s="70">
        <f>U4*$C$1</f>
        <v>0</v>
      </c>
      <c r="X4" s="17">
        <f>'Ürün Satışları'!I3</f>
        <v>0</v>
      </c>
      <c r="Y4" s="17">
        <f>'Ürün Satışları'!O3</f>
        <v>0</v>
      </c>
      <c r="Z4" s="18">
        <f>IFERROR(X4/Başabaş!$E$4,0)</f>
        <v>0</v>
      </c>
      <c r="AA4" s="18">
        <f>IFERROR(Y4/Başabaş!$E$4,0)</f>
        <v>0</v>
      </c>
      <c r="AB4" s="70">
        <f>IFERROR(((T4*X4)+(W4*Y4))/Başabaş!$E$4,0)</f>
        <v>0</v>
      </c>
      <c r="AC4" s="121">
        <f>AB4+AB5+AB6+AB7</f>
        <v>0</v>
      </c>
    </row>
    <row r="5" spans="1:29" x14ac:dyDescent="0.25">
      <c r="A5" s="53"/>
      <c r="B5" s="1"/>
      <c r="C5" s="53"/>
      <c r="D5" s="1"/>
      <c r="E5" s="57"/>
      <c r="F5" s="4"/>
      <c r="G5" s="58"/>
      <c r="H5" s="57"/>
      <c r="I5" s="59">
        <f t="shared" ref="I5:I60" si="0">IF(AND(G5&lt;&gt;"",H5=""),"P. Birim Seç",IF(H5="TL",G5*1,G5*$C$1))</f>
        <v>0</v>
      </c>
      <c r="J5" s="60">
        <f t="shared" ref="J5:J60" si="1">IFERROR(I5/$C$1,0)</f>
        <v>0</v>
      </c>
      <c r="K5" s="60">
        <f t="shared" ref="K5:K60" si="2">IFERROR(E5*J5,0)</f>
        <v>0</v>
      </c>
      <c r="L5" s="59">
        <f t="shared" ref="L5:L60" si="3">IFERROR(E5*I5,0)</f>
        <v>0</v>
      </c>
      <c r="M5" s="3"/>
      <c r="N5" s="61" t="str">
        <f>Değişkenler!H4</f>
        <v>ABC2</v>
      </c>
      <c r="O5" s="61" t="s">
        <v>52</v>
      </c>
      <c r="P5" s="64"/>
      <c r="Q5" s="65"/>
      <c r="R5" s="68">
        <f>SUMIF(A:A,O5,L:L)*(1+P5)*(1+Q5)</f>
        <v>0</v>
      </c>
      <c r="S5" s="61">
        <f>R5/$C$1</f>
        <v>0</v>
      </c>
      <c r="T5" s="100"/>
      <c r="U5" s="103"/>
      <c r="V5" s="69">
        <f t="shared" ref="V5:V7" si="4">T5/$C$1</f>
        <v>0</v>
      </c>
      <c r="W5" s="70">
        <f t="shared" ref="W5:W7" si="5">U5*$C$1</f>
        <v>0</v>
      </c>
      <c r="X5" s="17">
        <f>'Ürün Satışları'!I4</f>
        <v>0</v>
      </c>
      <c r="Y5" s="17">
        <f>'Ürün Satışları'!O4</f>
        <v>0</v>
      </c>
      <c r="Z5" s="18">
        <f>IFERROR(X5/Başabaş!$E$4,0)</f>
        <v>0</v>
      </c>
      <c r="AA5" s="18">
        <f>IFERROR(Y5/Başabaş!$E$4,0)</f>
        <v>0</v>
      </c>
      <c r="AB5" s="70">
        <f>IFERROR(((T5*X5)+(W5*Y5))/Başabaş!$E$4,0)</f>
        <v>0</v>
      </c>
      <c r="AC5" s="122"/>
    </row>
    <row r="6" spans="1:29" x14ac:dyDescent="0.25">
      <c r="A6" s="53"/>
      <c r="B6" s="1"/>
      <c r="C6" s="53"/>
      <c r="D6" s="1"/>
      <c r="E6" s="57"/>
      <c r="F6" s="4"/>
      <c r="G6" s="58"/>
      <c r="H6" s="57"/>
      <c r="I6" s="59">
        <f t="shared" si="0"/>
        <v>0</v>
      </c>
      <c r="J6" s="60">
        <f t="shared" si="1"/>
        <v>0</v>
      </c>
      <c r="K6" s="60">
        <f t="shared" si="2"/>
        <v>0</v>
      </c>
      <c r="L6" s="59">
        <f t="shared" si="3"/>
        <v>0</v>
      </c>
      <c r="M6" s="3"/>
      <c r="N6" s="61" t="str">
        <f>Değişkenler!H5</f>
        <v>ABC3</v>
      </c>
      <c r="O6" s="61" t="s">
        <v>62</v>
      </c>
      <c r="P6" s="64"/>
      <c r="Q6" s="65"/>
      <c r="R6" s="68">
        <f>SUMIF(A:A,O6,L:L)*(1+P6)*(1+Q6)</f>
        <v>0</v>
      </c>
      <c r="S6" s="61">
        <f>R6/$C$1</f>
        <v>0</v>
      </c>
      <c r="T6" s="100"/>
      <c r="U6" s="103"/>
      <c r="V6" s="69">
        <f t="shared" si="4"/>
        <v>0</v>
      </c>
      <c r="W6" s="70">
        <f t="shared" si="5"/>
        <v>0</v>
      </c>
      <c r="X6" s="17">
        <f>'Ürün Satışları'!I5</f>
        <v>0</v>
      </c>
      <c r="Y6" s="17">
        <f>'Ürün Satışları'!O5</f>
        <v>0</v>
      </c>
      <c r="Z6" s="18">
        <f>IFERROR(X6/Başabaş!$E$4,0)</f>
        <v>0</v>
      </c>
      <c r="AA6" s="18">
        <f>IFERROR(Y6/Başabaş!$E$4,0)</f>
        <v>0</v>
      </c>
      <c r="AB6" s="70">
        <f>IFERROR(((T6*X6)+(W6*Y6))/Başabaş!$E$4,0)</f>
        <v>0</v>
      </c>
      <c r="AC6" s="122"/>
    </row>
    <row r="7" spans="1:29" ht="16.5" thickBot="1" x14ac:dyDescent="0.3">
      <c r="A7" s="53"/>
      <c r="B7" s="1"/>
      <c r="C7" s="53"/>
      <c r="D7" s="1"/>
      <c r="E7" s="57"/>
      <c r="F7" s="4"/>
      <c r="G7" s="58"/>
      <c r="H7" s="57"/>
      <c r="I7" s="59">
        <f t="shared" si="0"/>
        <v>0</v>
      </c>
      <c r="J7" s="60">
        <f t="shared" si="1"/>
        <v>0</v>
      </c>
      <c r="K7" s="60">
        <f t="shared" si="2"/>
        <v>0</v>
      </c>
      <c r="L7" s="59">
        <f t="shared" si="3"/>
        <v>0</v>
      </c>
      <c r="M7" s="3"/>
      <c r="N7" s="61" t="str">
        <f>Değişkenler!H6</f>
        <v>ABC4</v>
      </c>
      <c r="O7" s="61" t="s">
        <v>63</v>
      </c>
      <c r="P7" s="66"/>
      <c r="Q7" s="67"/>
      <c r="R7" s="68">
        <f>SUMIF(A:A,O7,L:L)*(1+P7)*(1+Q7)</f>
        <v>0</v>
      </c>
      <c r="S7" s="61">
        <f>R7/$C$1</f>
        <v>0</v>
      </c>
      <c r="T7" s="101"/>
      <c r="U7" s="104"/>
      <c r="V7" s="69">
        <f t="shared" si="4"/>
        <v>0</v>
      </c>
      <c r="W7" s="70">
        <f t="shared" si="5"/>
        <v>0</v>
      </c>
      <c r="X7" s="17">
        <f>'Ürün Satışları'!I6</f>
        <v>0</v>
      </c>
      <c r="Y7" s="17">
        <f>'Ürün Satışları'!O6</f>
        <v>0</v>
      </c>
      <c r="Z7" s="18">
        <f>IFERROR(X7/Başabaş!$E$4,0)</f>
        <v>0</v>
      </c>
      <c r="AA7" s="18">
        <f>IFERROR(Y7/Başabaş!$E$4,0)</f>
        <v>0</v>
      </c>
      <c r="AB7" s="70">
        <f>IFERROR(((T7*X7)+(W7*Y7))/Başabaş!$E$4,0)</f>
        <v>0</v>
      </c>
      <c r="AC7" s="123"/>
    </row>
    <row r="8" spans="1:29" x14ac:dyDescent="0.25">
      <c r="A8" s="53"/>
      <c r="B8" s="1"/>
      <c r="C8" s="53"/>
      <c r="D8" s="1"/>
      <c r="E8" s="57"/>
      <c r="F8" s="4"/>
      <c r="G8" s="58"/>
      <c r="H8" s="57"/>
      <c r="I8" s="59">
        <f t="shared" si="0"/>
        <v>0</v>
      </c>
      <c r="J8" s="60">
        <f t="shared" si="1"/>
        <v>0</v>
      </c>
      <c r="K8" s="60">
        <f t="shared" si="2"/>
        <v>0</v>
      </c>
      <c r="L8" s="59">
        <f t="shared" si="3"/>
        <v>0</v>
      </c>
      <c r="M8" s="3"/>
      <c r="P8" s="3" t="str">
        <f>IF(R4=0,"",IF(OR(P4="",P4=0%),"Zaiyat Oranı Seç",""))</f>
        <v/>
      </c>
      <c r="Q8" s="3" t="str">
        <f>IF(S4=0,"",IF(OR(Q4="",Q4=0%),"Öngörülemeyen Maliyet Oranı Seç",""))</f>
        <v/>
      </c>
      <c r="R8" s="3"/>
      <c r="S8" s="3"/>
      <c r="T8" s="3" t="str">
        <f>IF(T4&lt;R4,"Ürün1 Fiyatı Maliyetten Düşük","")</f>
        <v/>
      </c>
      <c r="U8" s="3" t="str">
        <f>IF(U4&lt;S4,"Ürün1 Fiyatı Maliyetten Düşük","")</f>
        <v/>
      </c>
      <c r="V8" s="3"/>
      <c r="W8" s="3"/>
      <c r="X8" s="3"/>
      <c r="Y8" s="3"/>
      <c r="Z8" s="16"/>
      <c r="AA8" s="16"/>
      <c r="AB8" s="3"/>
      <c r="AC8" s="37"/>
    </row>
    <row r="9" spans="1:29" x14ac:dyDescent="0.25">
      <c r="A9" s="53"/>
      <c r="B9" s="1"/>
      <c r="C9" s="53"/>
      <c r="D9" s="1"/>
      <c r="E9" s="57"/>
      <c r="F9" s="4"/>
      <c r="G9" s="58"/>
      <c r="H9" s="57"/>
      <c r="I9" s="59">
        <f t="shared" si="0"/>
        <v>0</v>
      </c>
      <c r="J9" s="60">
        <f t="shared" si="1"/>
        <v>0</v>
      </c>
      <c r="K9" s="60">
        <f t="shared" si="2"/>
        <v>0</v>
      </c>
      <c r="L9" s="59">
        <f t="shared" si="3"/>
        <v>0</v>
      </c>
      <c r="P9" s="3" t="str">
        <f t="shared" ref="P9:P11" si="6">IF(R5=0,"",IF(OR(P5="",P5=0%),"Zaiyat Oranı Seç",""))</f>
        <v/>
      </c>
      <c r="Q9" s="3" t="str">
        <f t="shared" ref="Q9:Q11" si="7">IF(S5=0,"",IF(OR(Q5="",Q5=0%),"Öngörülemeyen Maliyet Oranı Seç",""))</f>
        <v/>
      </c>
      <c r="R9" s="3"/>
      <c r="S9" s="3"/>
      <c r="T9" s="3" t="str">
        <f>IF(T5&lt;R5,"Ürün2 Fiyatı Maliyetten Düşük","")</f>
        <v/>
      </c>
      <c r="U9" s="3" t="str">
        <f>IF(U5&lt;S5,"Ürün2 Fiyatı Maliyetten Düşük","")</f>
        <v/>
      </c>
      <c r="X9" s="128" t="s">
        <v>137</v>
      </c>
      <c r="Y9" s="128"/>
      <c r="Z9" s="128"/>
      <c r="AA9" s="128"/>
      <c r="AB9" s="128"/>
      <c r="AC9" s="128"/>
    </row>
    <row r="10" spans="1:29" ht="15.75" customHeight="1" x14ac:dyDescent="0.25">
      <c r="A10" s="53"/>
      <c r="B10" s="1"/>
      <c r="C10" s="53"/>
      <c r="D10" s="1"/>
      <c r="E10" s="57"/>
      <c r="F10" s="4"/>
      <c r="G10" s="58"/>
      <c r="H10" s="57"/>
      <c r="I10" s="59">
        <f t="shared" si="0"/>
        <v>0</v>
      </c>
      <c r="J10" s="60">
        <f t="shared" si="1"/>
        <v>0</v>
      </c>
      <c r="K10" s="60">
        <f t="shared" si="2"/>
        <v>0</v>
      </c>
      <c r="L10" s="59">
        <f t="shared" si="3"/>
        <v>0</v>
      </c>
      <c r="P10" s="3" t="str">
        <f t="shared" si="6"/>
        <v/>
      </c>
      <c r="Q10" s="3" t="str">
        <f t="shared" si="7"/>
        <v/>
      </c>
      <c r="R10" s="3"/>
      <c r="S10" s="3"/>
      <c r="T10" s="3" t="str">
        <f>IF(T6&lt;R6,"Ürün3 Fiyatı Maliyetten Düşük","")</f>
        <v/>
      </c>
      <c r="U10" s="3" t="str">
        <f>IF(U6&lt;S6,"Ürün3 Fiyatı Maliyetten Düşük","")</f>
        <v/>
      </c>
      <c r="X10" s="129" t="s">
        <v>185</v>
      </c>
      <c r="Y10" s="129" t="s">
        <v>186</v>
      </c>
      <c r="Z10" s="129" t="s">
        <v>133</v>
      </c>
      <c r="AA10" s="129" t="s">
        <v>134</v>
      </c>
      <c r="AB10" s="129" t="s">
        <v>135</v>
      </c>
      <c r="AC10" s="129" t="s">
        <v>136</v>
      </c>
    </row>
    <row r="11" spans="1:29" ht="15.75" customHeight="1" x14ac:dyDescent="0.25">
      <c r="A11" s="53"/>
      <c r="B11" s="1"/>
      <c r="C11" s="53"/>
      <c r="D11" s="1"/>
      <c r="E11" s="57"/>
      <c r="F11" s="4"/>
      <c r="G11" s="58"/>
      <c r="H11" s="57"/>
      <c r="I11" s="59">
        <f t="shared" si="0"/>
        <v>0</v>
      </c>
      <c r="J11" s="60">
        <f t="shared" si="1"/>
        <v>0</v>
      </c>
      <c r="K11" s="60">
        <f t="shared" si="2"/>
        <v>0</v>
      </c>
      <c r="L11" s="59">
        <f t="shared" si="3"/>
        <v>0</v>
      </c>
      <c r="P11" s="3" t="str">
        <f t="shared" si="6"/>
        <v/>
      </c>
      <c r="Q11" s="3" t="str">
        <f t="shared" si="7"/>
        <v/>
      </c>
      <c r="R11" s="3"/>
      <c r="S11" s="3"/>
      <c r="T11" s="3" t="str">
        <f>IF(T7&lt;R7,"Ürün4 Fiyatı Maliyetten Düşük","")</f>
        <v/>
      </c>
      <c r="U11" s="3" t="str">
        <f>IF(U7&lt;S7,"Ürün4 Fiyatı Maliyetten Düşük","")</f>
        <v/>
      </c>
      <c r="X11" s="130"/>
      <c r="Y11" s="130"/>
      <c r="Z11" s="130"/>
      <c r="AA11" s="130"/>
      <c r="AB11" s="130"/>
      <c r="AC11" s="130"/>
    </row>
    <row r="12" spans="1:29" x14ac:dyDescent="0.25">
      <c r="A12" s="53"/>
      <c r="B12" s="1"/>
      <c r="C12" s="53"/>
      <c r="D12" s="1"/>
      <c r="E12" s="57"/>
      <c r="F12" s="4"/>
      <c r="G12" s="58"/>
      <c r="H12" s="57"/>
      <c r="I12" s="59">
        <f t="shared" si="0"/>
        <v>0</v>
      </c>
      <c r="J12" s="60">
        <f t="shared" si="1"/>
        <v>0</v>
      </c>
      <c r="K12" s="60">
        <f t="shared" si="2"/>
        <v>0</v>
      </c>
      <c r="L12" s="59">
        <f t="shared" si="3"/>
        <v>0</v>
      </c>
      <c r="P12" s="3"/>
      <c r="Q12" s="3"/>
      <c r="R12" s="3"/>
      <c r="S12" s="3"/>
      <c r="T12" s="3"/>
      <c r="U12" s="3"/>
      <c r="X12" s="131"/>
      <c r="Y12" s="131"/>
      <c r="Z12" s="131"/>
      <c r="AA12" s="131"/>
      <c r="AB12" s="131"/>
      <c r="AC12" s="131"/>
    </row>
    <row r="13" spans="1:29" ht="16.5" thickBot="1" x14ac:dyDescent="0.3">
      <c r="A13" s="53"/>
      <c r="B13" s="1"/>
      <c r="C13" s="53"/>
      <c r="D13" s="1"/>
      <c r="E13" s="57"/>
      <c r="F13" s="4"/>
      <c r="G13" s="58"/>
      <c r="H13" s="57"/>
      <c r="I13" s="59">
        <f t="shared" si="0"/>
        <v>0</v>
      </c>
      <c r="J13" s="60">
        <f t="shared" si="1"/>
        <v>0</v>
      </c>
      <c r="K13" s="60">
        <f t="shared" si="2"/>
        <v>0</v>
      </c>
      <c r="L13" s="59">
        <f t="shared" si="3"/>
        <v>0</v>
      </c>
      <c r="P13" s="3"/>
      <c r="Q13" s="3"/>
      <c r="R13" s="3"/>
      <c r="S13" s="3"/>
      <c r="T13" s="3"/>
      <c r="U13" s="3"/>
      <c r="V13" s="3"/>
      <c r="W13" s="1" t="s">
        <v>51</v>
      </c>
      <c r="X13" s="46">
        <f t="shared" ref="X13:Y16" si="8">IFERROR(T4/R4,0)</f>
        <v>0</v>
      </c>
      <c r="Y13" s="46">
        <f t="shared" si="8"/>
        <v>0</v>
      </c>
      <c r="Z13" s="70">
        <f>T4-R4</f>
        <v>0</v>
      </c>
      <c r="AA13" s="69">
        <f>Z13/$C$1</f>
        <v>0</v>
      </c>
      <c r="AB13" s="70">
        <f>W4-R4</f>
        <v>0</v>
      </c>
      <c r="AC13" s="69">
        <f>U4-S4</f>
        <v>0</v>
      </c>
    </row>
    <row r="14" spans="1:29" x14ac:dyDescent="0.25">
      <c r="A14" s="53"/>
      <c r="B14" s="1"/>
      <c r="C14" s="53"/>
      <c r="D14" s="1"/>
      <c r="E14" s="57"/>
      <c r="F14" s="4"/>
      <c r="G14" s="58"/>
      <c r="H14" s="57"/>
      <c r="I14" s="59">
        <f t="shared" si="0"/>
        <v>0</v>
      </c>
      <c r="J14" s="60">
        <f t="shared" si="1"/>
        <v>0</v>
      </c>
      <c r="K14" s="60">
        <f t="shared" si="2"/>
        <v>0</v>
      </c>
      <c r="L14" s="59">
        <f t="shared" si="3"/>
        <v>0</v>
      </c>
      <c r="P14" s="3"/>
      <c r="Q14" s="116" t="s">
        <v>87</v>
      </c>
      <c r="R14" s="116" t="s">
        <v>88</v>
      </c>
      <c r="S14" s="3"/>
      <c r="T14" s="3"/>
      <c r="U14" s="3"/>
      <c r="V14" s="12"/>
      <c r="W14" s="45" t="s">
        <v>52</v>
      </c>
      <c r="X14" s="46">
        <f t="shared" si="8"/>
        <v>0</v>
      </c>
      <c r="Y14" s="46">
        <f t="shared" si="8"/>
        <v>0</v>
      </c>
      <c r="Z14" s="70">
        <f>T5-R5</f>
        <v>0</v>
      </c>
      <c r="AA14" s="69">
        <f t="shared" ref="AA14:AA16" si="9">Z14/$C$1</f>
        <v>0</v>
      </c>
      <c r="AB14" s="70">
        <f t="shared" ref="AB14:AB16" si="10">W5-R5</f>
        <v>0</v>
      </c>
      <c r="AC14" s="69">
        <f t="shared" ref="AC14:AC16" si="11">U5-S5</f>
        <v>0</v>
      </c>
    </row>
    <row r="15" spans="1:29" x14ac:dyDescent="0.25">
      <c r="A15" s="53"/>
      <c r="B15" s="1"/>
      <c r="C15" s="53"/>
      <c r="D15" s="1"/>
      <c r="E15" s="57"/>
      <c r="F15" s="4"/>
      <c r="G15" s="58"/>
      <c r="H15" s="57"/>
      <c r="I15" s="59">
        <f t="shared" si="0"/>
        <v>0</v>
      </c>
      <c r="J15" s="60">
        <f t="shared" si="1"/>
        <v>0</v>
      </c>
      <c r="K15" s="60">
        <f t="shared" si="2"/>
        <v>0</v>
      </c>
      <c r="L15" s="59">
        <f t="shared" si="3"/>
        <v>0</v>
      </c>
      <c r="Q15" s="117"/>
      <c r="R15" s="117"/>
      <c r="V15" s="12"/>
      <c r="W15" s="45" t="s">
        <v>62</v>
      </c>
      <c r="X15" s="46">
        <f t="shared" si="8"/>
        <v>0</v>
      </c>
      <c r="Y15" s="46">
        <f t="shared" si="8"/>
        <v>0</v>
      </c>
      <c r="Z15" s="70">
        <f>T6-R6</f>
        <v>0</v>
      </c>
      <c r="AA15" s="69">
        <f t="shared" si="9"/>
        <v>0</v>
      </c>
      <c r="AB15" s="70">
        <f t="shared" si="10"/>
        <v>0</v>
      </c>
      <c r="AC15" s="69">
        <f t="shared" si="11"/>
        <v>0</v>
      </c>
    </row>
    <row r="16" spans="1:29" ht="16.5" thickBot="1" x14ac:dyDescent="0.3">
      <c r="A16" s="53"/>
      <c r="B16" s="1"/>
      <c r="C16" s="53"/>
      <c r="D16" s="1"/>
      <c r="E16" s="57"/>
      <c r="F16" s="4"/>
      <c r="G16" s="58"/>
      <c r="H16" s="57"/>
      <c r="I16" s="59">
        <f t="shared" si="0"/>
        <v>0</v>
      </c>
      <c r="J16" s="60">
        <f t="shared" si="1"/>
        <v>0</v>
      </c>
      <c r="K16" s="60">
        <f t="shared" si="2"/>
        <v>0</v>
      </c>
      <c r="L16" s="59">
        <f t="shared" si="3"/>
        <v>0</v>
      </c>
      <c r="Q16" s="118"/>
      <c r="R16" s="118"/>
      <c r="T16" s="12"/>
      <c r="U16" s="12"/>
      <c r="V16" s="12"/>
      <c r="W16" s="45" t="s">
        <v>63</v>
      </c>
      <c r="X16" s="46">
        <f t="shared" si="8"/>
        <v>0</v>
      </c>
      <c r="Y16" s="46">
        <f t="shared" si="8"/>
        <v>0</v>
      </c>
      <c r="Z16" s="70">
        <f>T7-R7</f>
        <v>0</v>
      </c>
      <c r="AA16" s="69">
        <f t="shared" si="9"/>
        <v>0</v>
      </c>
      <c r="AB16" s="70">
        <f t="shared" si="10"/>
        <v>0</v>
      </c>
      <c r="AC16" s="69">
        <f t="shared" si="11"/>
        <v>0</v>
      </c>
    </row>
    <row r="17" spans="1:23" ht="19.5" thickBot="1" x14ac:dyDescent="0.35">
      <c r="A17" s="53"/>
      <c r="B17" s="1"/>
      <c r="C17" s="53"/>
      <c r="D17" s="1"/>
      <c r="E17" s="57"/>
      <c r="F17" s="4"/>
      <c r="G17" s="58"/>
      <c r="H17" s="57"/>
      <c r="I17" s="59">
        <f t="shared" si="0"/>
        <v>0</v>
      </c>
      <c r="J17" s="60">
        <f t="shared" si="1"/>
        <v>0</v>
      </c>
      <c r="K17" s="60">
        <f t="shared" si="2"/>
        <v>0</v>
      </c>
      <c r="L17" s="59">
        <f t="shared" si="3"/>
        <v>0</v>
      </c>
      <c r="N17" s="19" t="s">
        <v>51</v>
      </c>
      <c r="O17" s="20" t="s">
        <v>70</v>
      </c>
      <c r="P17" s="21">
        <f>SUMIFS(L:L,A:A,N17,C:C,O17)*(1+$P$4)*(1+$Q$4)</f>
        <v>0</v>
      </c>
      <c r="Q17" s="22">
        <f>(P17*$Z$4+P17*$AA$4)</f>
        <v>0</v>
      </c>
      <c r="R17" s="38">
        <f>SUM(Q17:Q32)</f>
        <v>0</v>
      </c>
      <c r="T17" s="29" t="s">
        <v>70</v>
      </c>
      <c r="U17" s="30">
        <f>Q17+Q21+Q25+Q29</f>
        <v>0</v>
      </c>
      <c r="V17" s="12"/>
      <c r="W17" s="12"/>
    </row>
    <row r="18" spans="1:23" ht="18.75" x14ac:dyDescent="0.3">
      <c r="A18" s="53"/>
      <c r="B18" s="1"/>
      <c r="C18" s="53"/>
      <c r="D18" s="1"/>
      <c r="E18" s="57"/>
      <c r="F18" s="4"/>
      <c r="G18" s="58"/>
      <c r="H18" s="57"/>
      <c r="I18" s="59">
        <f t="shared" si="0"/>
        <v>0</v>
      </c>
      <c r="J18" s="60">
        <f t="shared" si="1"/>
        <v>0</v>
      </c>
      <c r="K18" s="60">
        <f t="shared" si="2"/>
        <v>0</v>
      </c>
      <c r="L18" s="59">
        <f t="shared" si="3"/>
        <v>0</v>
      </c>
      <c r="N18" s="23" t="s">
        <v>51</v>
      </c>
      <c r="O18" s="14" t="s">
        <v>72</v>
      </c>
      <c r="P18" s="15">
        <f t="shared" ref="P18:P20" si="12">SUMIFS(L:L,A:A,N18,C:C,O18)*(1+$P$4)*(1+$Q$4)</f>
        <v>0</v>
      </c>
      <c r="Q18" s="27">
        <f>(P18*$Z$4+P18*$AA$4)</f>
        <v>0</v>
      </c>
      <c r="T18" s="31" t="s">
        <v>72</v>
      </c>
      <c r="U18" s="32">
        <f>Q18+Q22+Q26+Q30</f>
        <v>0</v>
      </c>
      <c r="V18" s="12"/>
      <c r="W18" s="12"/>
    </row>
    <row r="19" spans="1:23" ht="18.75" x14ac:dyDescent="0.3">
      <c r="A19" s="53"/>
      <c r="B19" s="1"/>
      <c r="C19" s="53"/>
      <c r="D19" s="1"/>
      <c r="E19" s="57"/>
      <c r="F19" s="4"/>
      <c r="G19" s="58"/>
      <c r="H19" s="57"/>
      <c r="I19" s="59">
        <f t="shared" si="0"/>
        <v>0</v>
      </c>
      <c r="J19" s="60">
        <f t="shared" si="1"/>
        <v>0</v>
      </c>
      <c r="K19" s="60">
        <f t="shared" si="2"/>
        <v>0</v>
      </c>
      <c r="L19" s="59">
        <f t="shared" si="3"/>
        <v>0</v>
      </c>
      <c r="N19" s="23" t="s">
        <v>51</v>
      </c>
      <c r="O19" s="14" t="s">
        <v>29</v>
      </c>
      <c r="P19" s="15">
        <f t="shared" si="12"/>
        <v>0</v>
      </c>
      <c r="Q19" s="27">
        <f>(P19*$Z$4+P19*$AA$4)</f>
        <v>0</v>
      </c>
      <c r="T19" s="31" t="s">
        <v>29</v>
      </c>
      <c r="U19" s="32">
        <f t="shared" ref="U19:U20" si="13">Q19+Q23+Q27+Q31</f>
        <v>0</v>
      </c>
    </row>
    <row r="20" spans="1:23" ht="19.5" thickBot="1" x14ac:dyDescent="0.35">
      <c r="A20" s="53"/>
      <c r="B20" s="1"/>
      <c r="C20" s="53"/>
      <c r="D20" s="1"/>
      <c r="E20" s="57"/>
      <c r="F20" s="4"/>
      <c r="G20" s="58"/>
      <c r="H20" s="57"/>
      <c r="I20" s="59">
        <f t="shared" si="0"/>
        <v>0</v>
      </c>
      <c r="J20" s="60">
        <f t="shared" si="1"/>
        <v>0</v>
      </c>
      <c r="K20" s="60">
        <f t="shared" si="2"/>
        <v>0</v>
      </c>
      <c r="L20" s="59">
        <f t="shared" si="3"/>
        <v>0</v>
      </c>
      <c r="N20" s="24" t="s">
        <v>51</v>
      </c>
      <c r="O20" s="25" t="s">
        <v>71</v>
      </c>
      <c r="P20" s="26">
        <f t="shared" si="12"/>
        <v>0</v>
      </c>
      <c r="Q20" s="28">
        <f>(P20*$Z$4+P20*$AA$4)</f>
        <v>0</v>
      </c>
      <c r="T20" s="33" t="s">
        <v>71</v>
      </c>
      <c r="U20" s="34">
        <f t="shared" si="13"/>
        <v>0</v>
      </c>
    </row>
    <row r="21" spans="1:23" ht="18.75" x14ac:dyDescent="0.3">
      <c r="A21" s="53"/>
      <c r="B21" s="1"/>
      <c r="C21" s="53"/>
      <c r="D21" s="1"/>
      <c r="E21" s="57"/>
      <c r="F21" s="4"/>
      <c r="G21" s="58"/>
      <c r="H21" s="57"/>
      <c r="I21" s="59">
        <f t="shared" si="0"/>
        <v>0</v>
      </c>
      <c r="J21" s="60">
        <f t="shared" si="1"/>
        <v>0</v>
      </c>
      <c r="K21" s="60">
        <f t="shared" si="2"/>
        <v>0</v>
      </c>
      <c r="L21" s="59">
        <f t="shared" si="3"/>
        <v>0</v>
      </c>
      <c r="N21" s="19" t="s">
        <v>52</v>
      </c>
      <c r="O21" s="20" t="s">
        <v>70</v>
      </c>
      <c r="P21" s="21">
        <f>SUMIFS(L:L,A:A,N21,C:C,O21)*(1+$P$5)*(1+$Q$5)</f>
        <v>0</v>
      </c>
      <c r="Q21" s="22">
        <f>(P21*$Z$5+P21*$AA$5)</f>
        <v>0</v>
      </c>
      <c r="T21" s="12"/>
      <c r="U21" s="12"/>
      <c r="V21" s="12"/>
    </row>
    <row r="22" spans="1:23" ht="18.75" x14ac:dyDescent="0.3">
      <c r="A22" s="53"/>
      <c r="B22" s="1"/>
      <c r="C22" s="53"/>
      <c r="D22" s="1"/>
      <c r="E22" s="57"/>
      <c r="F22" s="4"/>
      <c r="G22" s="58"/>
      <c r="H22" s="57"/>
      <c r="I22" s="59">
        <f t="shared" si="0"/>
        <v>0</v>
      </c>
      <c r="J22" s="60">
        <f t="shared" si="1"/>
        <v>0</v>
      </c>
      <c r="K22" s="60">
        <f t="shared" si="2"/>
        <v>0</v>
      </c>
      <c r="L22" s="59">
        <f t="shared" si="3"/>
        <v>0</v>
      </c>
      <c r="N22" s="23" t="s">
        <v>52</v>
      </c>
      <c r="O22" s="14" t="s">
        <v>72</v>
      </c>
      <c r="P22" s="15">
        <f t="shared" ref="P22:P24" si="14">SUMIFS(L:L,A:A,N22,C:C,O22)*(1+$P$5)*(1+$Q$5)</f>
        <v>0</v>
      </c>
      <c r="Q22" s="27">
        <f>(P22*$Z$5+P22*$AA$5)</f>
        <v>0</v>
      </c>
      <c r="T22" s="12"/>
      <c r="U22" s="12"/>
      <c r="V22" s="12"/>
    </row>
    <row r="23" spans="1:23" ht="18.75" x14ac:dyDescent="0.3">
      <c r="A23" s="53"/>
      <c r="B23" s="1"/>
      <c r="C23" s="53"/>
      <c r="D23" s="1"/>
      <c r="E23" s="57"/>
      <c r="F23" s="4"/>
      <c r="G23" s="58"/>
      <c r="H23" s="57"/>
      <c r="I23" s="59">
        <f t="shared" si="0"/>
        <v>0</v>
      </c>
      <c r="J23" s="60">
        <f t="shared" si="1"/>
        <v>0</v>
      </c>
      <c r="K23" s="60">
        <f t="shared" si="2"/>
        <v>0</v>
      </c>
      <c r="L23" s="59">
        <f t="shared" si="3"/>
        <v>0</v>
      </c>
      <c r="N23" s="23" t="s">
        <v>52</v>
      </c>
      <c r="O23" s="14" t="s">
        <v>29</v>
      </c>
      <c r="P23" s="15">
        <f t="shared" si="14"/>
        <v>0</v>
      </c>
      <c r="Q23" s="27">
        <f>(P23*$Z$5+P23*$AA$5)</f>
        <v>0</v>
      </c>
      <c r="T23" s="12"/>
      <c r="U23" s="12"/>
      <c r="V23" s="12"/>
    </row>
    <row r="24" spans="1:23" ht="19.5" thickBot="1" x14ac:dyDescent="0.35">
      <c r="A24" s="53"/>
      <c r="B24" s="1"/>
      <c r="C24" s="53"/>
      <c r="D24" s="1"/>
      <c r="E24" s="57"/>
      <c r="F24" s="4"/>
      <c r="G24" s="58"/>
      <c r="H24" s="57"/>
      <c r="I24" s="59">
        <f t="shared" si="0"/>
        <v>0</v>
      </c>
      <c r="J24" s="60">
        <f t="shared" si="1"/>
        <v>0</v>
      </c>
      <c r="K24" s="60">
        <f t="shared" si="2"/>
        <v>0</v>
      </c>
      <c r="L24" s="59">
        <f t="shared" si="3"/>
        <v>0</v>
      </c>
      <c r="N24" s="24" t="s">
        <v>52</v>
      </c>
      <c r="O24" s="25" t="s">
        <v>71</v>
      </c>
      <c r="P24" s="26">
        <f t="shared" si="14"/>
        <v>0</v>
      </c>
      <c r="Q24" s="28">
        <f>(P24*$Z$5+P24*$AA$5)</f>
        <v>0</v>
      </c>
      <c r="T24" s="12"/>
      <c r="U24" s="12"/>
      <c r="V24" s="12"/>
    </row>
    <row r="25" spans="1:23" ht="18.75" x14ac:dyDescent="0.3">
      <c r="A25" s="53"/>
      <c r="B25" s="1"/>
      <c r="C25" s="53"/>
      <c r="D25" s="1"/>
      <c r="E25" s="57"/>
      <c r="F25" s="4"/>
      <c r="G25" s="58"/>
      <c r="H25" s="57"/>
      <c r="I25" s="59">
        <f t="shared" si="0"/>
        <v>0</v>
      </c>
      <c r="J25" s="60">
        <f t="shared" si="1"/>
        <v>0</v>
      </c>
      <c r="K25" s="60">
        <f t="shared" si="2"/>
        <v>0</v>
      </c>
      <c r="L25" s="59">
        <f t="shared" si="3"/>
        <v>0</v>
      </c>
      <c r="N25" s="19" t="s">
        <v>62</v>
      </c>
      <c r="O25" s="20" t="s">
        <v>70</v>
      </c>
      <c r="P25" s="21">
        <f>SUMIFS(L:L,A:A,N25,C:C,O25)*(1+$P$6)*(1+$Q$6)</f>
        <v>0</v>
      </c>
      <c r="Q25" s="22">
        <f>(P25*$Z$6+P25*$AA$6)</f>
        <v>0</v>
      </c>
      <c r="T25" s="12"/>
      <c r="U25" s="12"/>
      <c r="V25" s="12"/>
    </row>
    <row r="26" spans="1:23" ht="19.5" customHeight="1" x14ac:dyDescent="0.3">
      <c r="A26" s="53"/>
      <c r="B26" s="1"/>
      <c r="C26" s="53"/>
      <c r="E26" s="57"/>
      <c r="F26" s="4"/>
      <c r="G26" s="58"/>
      <c r="H26" s="57"/>
      <c r="I26" s="59">
        <f t="shared" si="0"/>
        <v>0</v>
      </c>
      <c r="J26" s="60">
        <f t="shared" si="1"/>
        <v>0</v>
      </c>
      <c r="K26" s="60">
        <f t="shared" si="2"/>
        <v>0</v>
      </c>
      <c r="L26" s="59">
        <f t="shared" si="3"/>
        <v>0</v>
      </c>
      <c r="N26" s="23" t="s">
        <v>62</v>
      </c>
      <c r="O26" s="14" t="s">
        <v>72</v>
      </c>
      <c r="P26" s="15">
        <f t="shared" ref="P26:P28" si="15">SUMIFS(L:L,A:A,N26,C:C,O26)*(1+$P$6)*(1+$Q$6)</f>
        <v>0</v>
      </c>
      <c r="Q26" s="27">
        <f>(P26*$Z$6+P26*$AA$6)</f>
        <v>0</v>
      </c>
      <c r="T26" s="12"/>
      <c r="U26" s="12"/>
    </row>
    <row r="27" spans="1:23" ht="19.5" customHeight="1" x14ac:dyDescent="0.3">
      <c r="A27" s="53"/>
      <c r="B27" s="1"/>
      <c r="C27" s="53"/>
      <c r="E27" s="57"/>
      <c r="F27" s="4"/>
      <c r="G27" s="58"/>
      <c r="H27" s="57"/>
      <c r="I27" s="59">
        <f t="shared" si="0"/>
        <v>0</v>
      </c>
      <c r="J27" s="60">
        <f t="shared" si="1"/>
        <v>0</v>
      </c>
      <c r="K27" s="60">
        <f t="shared" si="2"/>
        <v>0</v>
      </c>
      <c r="L27" s="59">
        <f t="shared" si="3"/>
        <v>0</v>
      </c>
      <c r="N27" s="23" t="s">
        <v>62</v>
      </c>
      <c r="O27" s="14" t="s">
        <v>29</v>
      </c>
      <c r="P27" s="15">
        <f t="shared" si="15"/>
        <v>0</v>
      </c>
      <c r="Q27" s="27">
        <f>(P27*$Z$6+P27*$AA$6)</f>
        <v>0</v>
      </c>
      <c r="T27" s="12"/>
      <c r="U27" s="12"/>
    </row>
    <row r="28" spans="1:23" ht="19.5" customHeight="1" thickBot="1" x14ac:dyDescent="0.35">
      <c r="A28" s="53"/>
      <c r="B28" s="1"/>
      <c r="C28" s="53"/>
      <c r="D28" s="1"/>
      <c r="E28" s="57"/>
      <c r="F28" s="4"/>
      <c r="G28" s="58"/>
      <c r="H28" s="57"/>
      <c r="I28" s="59">
        <f t="shared" si="0"/>
        <v>0</v>
      </c>
      <c r="J28" s="60">
        <f t="shared" si="1"/>
        <v>0</v>
      </c>
      <c r="K28" s="60">
        <f t="shared" si="2"/>
        <v>0</v>
      </c>
      <c r="L28" s="59">
        <f t="shared" si="3"/>
        <v>0</v>
      </c>
      <c r="N28" s="24" t="s">
        <v>62</v>
      </c>
      <c r="O28" s="25" t="s">
        <v>71</v>
      </c>
      <c r="P28" s="26">
        <f t="shared" si="15"/>
        <v>0</v>
      </c>
      <c r="Q28" s="28">
        <f>(P28*$Z$6+P28*$AA$6)</f>
        <v>0</v>
      </c>
      <c r="T28" s="12"/>
      <c r="U28" s="12"/>
    </row>
    <row r="29" spans="1:23" ht="19.5" customHeight="1" x14ac:dyDescent="0.3">
      <c r="A29" s="53"/>
      <c r="B29" s="1"/>
      <c r="C29" s="53"/>
      <c r="D29" s="1"/>
      <c r="E29" s="57"/>
      <c r="F29" s="4"/>
      <c r="G29" s="58"/>
      <c r="H29" s="57"/>
      <c r="I29" s="59">
        <f t="shared" si="0"/>
        <v>0</v>
      </c>
      <c r="J29" s="60">
        <f t="shared" si="1"/>
        <v>0</v>
      </c>
      <c r="K29" s="60">
        <f t="shared" si="2"/>
        <v>0</v>
      </c>
      <c r="L29" s="59">
        <f t="shared" si="3"/>
        <v>0</v>
      </c>
      <c r="N29" s="19" t="s">
        <v>63</v>
      </c>
      <c r="O29" s="20" t="s">
        <v>70</v>
      </c>
      <c r="P29" s="21">
        <f>SUMIFS(L:L,A:A,N29,C:C,O29)*(1+$P$7)*(1+$Q$7)</f>
        <v>0</v>
      </c>
      <c r="Q29" s="22">
        <f>(P29*$Z$7+P29*$AA$7)</f>
        <v>0</v>
      </c>
    </row>
    <row r="30" spans="1:23" ht="19.5" customHeight="1" x14ac:dyDescent="0.3">
      <c r="A30" s="53"/>
      <c r="B30" s="1"/>
      <c r="C30" s="53"/>
      <c r="D30" s="1"/>
      <c r="E30" s="57"/>
      <c r="F30" s="4"/>
      <c r="G30" s="58"/>
      <c r="H30" s="57"/>
      <c r="I30" s="59">
        <f t="shared" si="0"/>
        <v>0</v>
      </c>
      <c r="J30" s="60">
        <f t="shared" si="1"/>
        <v>0</v>
      </c>
      <c r="K30" s="60">
        <f t="shared" si="2"/>
        <v>0</v>
      </c>
      <c r="L30" s="59">
        <f t="shared" si="3"/>
        <v>0</v>
      </c>
      <c r="N30" s="23" t="s">
        <v>63</v>
      </c>
      <c r="O30" s="14" t="s">
        <v>72</v>
      </c>
      <c r="P30" s="15">
        <f t="shared" ref="P30:P32" si="16">SUMIFS(L:L,A:A,N30,C:C,O30)*(1+$P$7)*(1+$Q$7)</f>
        <v>0</v>
      </c>
      <c r="Q30" s="27">
        <f>(P30*$Z$7+P30*$AA$7)</f>
        <v>0</v>
      </c>
    </row>
    <row r="31" spans="1:23" ht="19.5" customHeight="1" x14ac:dyDescent="0.3">
      <c r="A31" s="53"/>
      <c r="B31" s="1"/>
      <c r="C31" s="53"/>
      <c r="D31" s="1"/>
      <c r="E31" s="57"/>
      <c r="F31" s="4"/>
      <c r="G31" s="58"/>
      <c r="H31" s="57"/>
      <c r="I31" s="59">
        <f t="shared" si="0"/>
        <v>0</v>
      </c>
      <c r="J31" s="60">
        <f t="shared" si="1"/>
        <v>0</v>
      </c>
      <c r="K31" s="60">
        <f t="shared" si="2"/>
        <v>0</v>
      </c>
      <c r="L31" s="59">
        <f t="shared" si="3"/>
        <v>0</v>
      </c>
      <c r="N31" s="23" t="s">
        <v>63</v>
      </c>
      <c r="O31" s="14" t="s">
        <v>29</v>
      </c>
      <c r="P31" s="15">
        <f t="shared" si="16"/>
        <v>0</v>
      </c>
      <c r="Q31" s="27">
        <f>(P31*$Z$7+P31*$AA$7)</f>
        <v>0</v>
      </c>
    </row>
    <row r="32" spans="1:23" ht="19.5" customHeight="1" thickBot="1" x14ac:dyDescent="0.35">
      <c r="A32" s="53"/>
      <c r="B32" s="1"/>
      <c r="C32" s="53"/>
      <c r="D32" s="1"/>
      <c r="E32" s="57"/>
      <c r="F32" s="4"/>
      <c r="G32" s="58"/>
      <c r="H32" s="57"/>
      <c r="I32" s="59">
        <f t="shared" si="0"/>
        <v>0</v>
      </c>
      <c r="J32" s="60">
        <f t="shared" si="1"/>
        <v>0</v>
      </c>
      <c r="K32" s="60">
        <f t="shared" si="2"/>
        <v>0</v>
      </c>
      <c r="L32" s="59">
        <f t="shared" si="3"/>
        <v>0</v>
      </c>
      <c r="N32" s="24" t="s">
        <v>63</v>
      </c>
      <c r="O32" s="25" t="s">
        <v>71</v>
      </c>
      <c r="P32" s="26">
        <f t="shared" si="16"/>
        <v>0</v>
      </c>
      <c r="Q32" s="28">
        <f>(P32*$Z$7+P32*$AA$7)</f>
        <v>0</v>
      </c>
    </row>
    <row r="33" spans="1:12" ht="19.5" customHeight="1" x14ac:dyDescent="0.25">
      <c r="A33" s="53"/>
      <c r="B33" s="1"/>
      <c r="C33" s="53"/>
      <c r="D33" s="1"/>
      <c r="E33" s="57"/>
      <c r="F33" s="4"/>
      <c r="G33" s="58"/>
      <c r="H33" s="57"/>
      <c r="I33" s="59">
        <f t="shared" si="0"/>
        <v>0</v>
      </c>
      <c r="J33" s="60">
        <f t="shared" si="1"/>
        <v>0</v>
      </c>
      <c r="K33" s="60">
        <f t="shared" si="2"/>
        <v>0</v>
      </c>
      <c r="L33" s="59">
        <f t="shared" si="3"/>
        <v>0</v>
      </c>
    </row>
    <row r="34" spans="1:12" ht="19.5" customHeight="1" x14ac:dyDescent="0.25">
      <c r="A34" s="53"/>
      <c r="B34" s="1"/>
      <c r="C34" s="53"/>
      <c r="D34" s="1"/>
      <c r="E34" s="57"/>
      <c r="F34" s="4"/>
      <c r="G34" s="58"/>
      <c r="H34" s="57"/>
      <c r="I34" s="59">
        <f t="shared" si="0"/>
        <v>0</v>
      </c>
      <c r="J34" s="60">
        <f t="shared" si="1"/>
        <v>0</v>
      </c>
      <c r="K34" s="60">
        <f t="shared" si="2"/>
        <v>0</v>
      </c>
      <c r="L34" s="59">
        <f t="shared" si="3"/>
        <v>0</v>
      </c>
    </row>
    <row r="35" spans="1:12" ht="19.5" customHeight="1" x14ac:dyDescent="0.25">
      <c r="A35" s="53"/>
      <c r="B35" s="1"/>
      <c r="C35" s="53"/>
      <c r="D35" s="1"/>
      <c r="E35" s="57"/>
      <c r="F35" s="4"/>
      <c r="G35" s="58"/>
      <c r="H35" s="57"/>
      <c r="I35" s="59">
        <f t="shared" si="0"/>
        <v>0</v>
      </c>
      <c r="J35" s="60">
        <f t="shared" si="1"/>
        <v>0</v>
      </c>
      <c r="K35" s="60">
        <f t="shared" si="2"/>
        <v>0</v>
      </c>
      <c r="L35" s="59">
        <f t="shared" si="3"/>
        <v>0</v>
      </c>
    </row>
    <row r="36" spans="1:12" ht="19.5" customHeight="1" x14ac:dyDescent="0.25">
      <c r="A36" s="53"/>
      <c r="B36" s="1"/>
      <c r="C36" s="53"/>
      <c r="D36" s="1"/>
      <c r="E36" s="57"/>
      <c r="F36" s="4"/>
      <c r="G36" s="58"/>
      <c r="H36" s="57"/>
      <c r="I36" s="59">
        <f t="shared" si="0"/>
        <v>0</v>
      </c>
      <c r="J36" s="60">
        <f t="shared" si="1"/>
        <v>0</v>
      </c>
      <c r="K36" s="60">
        <f t="shared" si="2"/>
        <v>0</v>
      </c>
      <c r="L36" s="59">
        <f t="shared" si="3"/>
        <v>0</v>
      </c>
    </row>
    <row r="37" spans="1:12" ht="19.5" customHeight="1" x14ac:dyDescent="0.25">
      <c r="A37" s="53"/>
      <c r="B37" s="1"/>
      <c r="C37" s="53"/>
      <c r="D37" s="1"/>
      <c r="E37" s="57"/>
      <c r="F37" s="4"/>
      <c r="G37" s="58"/>
      <c r="H37" s="57"/>
      <c r="I37" s="59">
        <f t="shared" si="0"/>
        <v>0</v>
      </c>
      <c r="J37" s="60">
        <f t="shared" si="1"/>
        <v>0</v>
      </c>
      <c r="K37" s="60">
        <f t="shared" si="2"/>
        <v>0</v>
      </c>
      <c r="L37" s="59">
        <f t="shared" si="3"/>
        <v>0</v>
      </c>
    </row>
    <row r="38" spans="1:12" ht="19.5" customHeight="1" x14ac:dyDescent="0.25">
      <c r="A38" s="53"/>
      <c r="B38" s="1"/>
      <c r="C38" s="53"/>
      <c r="D38" s="1"/>
      <c r="E38" s="57"/>
      <c r="F38" s="4"/>
      <c r="G38" s="58"/>
      <c r="H38" s="57"/>
      <c r="I38" s="59">
        <f t="shared" si="0"/>
        <v>0</v>
      </c>
      <c r="J38" s="60">
        <f t="shared" si="1"/>
        <v>0</v>
      </c>
      <c r="K38" s="60">
        <f t="shared" si="2"/>
        <v>0</v>
      </c>
      <c r="L38" s="59">
        <f t="shared" si="3"/>
        <v>0</v>
      </c>
    </row>
    <row r="39" spans="1:12" ht="19.5" customHeight="1" x14ac:dyDescent="0.25">
      <c r="A39" s="53"/>
      <c r="B39" s="1"/>
      <c r="C39" s="53"/>
      <c r="D39" s="1"/>
      <c r="E39" s="57"/>
      <c r="F39" s="4"/>
      <c r="G39" s="58"/>
      <c r="H39" s="57"/>
      <c r="I39" s="59">
        <f t="shared" si="0"/>
        <v>0</v>
      </c>
      <c r="J39" s="60">
        <f t="shared" si="1"/>
        <v>0</v>
      </c>
      <c r="K39" s="60">
        <f t="shared" si="2"/>
        <v>0</v>
      </c>
      <c r="L39" s="59">
        <f t="shared" si="3"/>
        <v>0</v>
      </c>
    </row>
    <row r="40" spans="1:12" ht="19.5" customHeight="1" x14ac:dyDescent="0.25">
      <c r="A40" s="53"/>
      <c r="B40" s="1"/>
      <c r="C40" s="53"/>
      <c r="D40" s="1"/>
      <c r="E40" s="57"/>
      <c r="F40" s="4"/>
      <c r="G40" s="58"/>
      <c r="H40" s="57"/>
      <c r="I40" s="59">
        <f t="shared" si="0"/>
        <v>0</v>
      </c>
      <c r="J40" s="60">
        <f t="shared" si="1"/>
        <v>0</v>
      </c>
      <c r="K40" s="60">
        <f t="shared" si="2"/>
        <v>0</v>
      </c>
      <c r="L40" s="59">
        <f t="shared" si="3"/>
        <v>0</v>
      </c>
    </row>
    <row r="41" spans="1:12" ht="19.5" customHeight="1" x14ac:dyDescent="0.25">
      <c r="A41" s="53"/>
      <c r="B41" s="1"/>
      <c r="C41" s="53"/>
      <c r="D41" s="1"/>
      <c r="E41" s="57"/>
      <c r="F41" s="4"/>
      <c r="G41" s="58"/>
      <c r="H41" s="57"/>
      <c r="I41" s="59">
        <f t="shared" si="0"/>
        <v>0</v>
      </c>
      <c r="J41" s="60">
        <f t="shared" si="1"/>
        <v>0</v>
      </c>
      <c r="K41" s="60">
        <f t="shared" si="2"/>
        <v>0</v>
      </c>
      <c r="L41" s="59">
        <f t="shared" si="3"/>
        <v>0</v>
      </c>
    </row>
    <row r="42" spans="1:12" ht="19.5" customHeight="1" x14ac:dyDescent="0.25">
      <c r="A42" s="53"/>
      <c r="B42" s="1"/>
      <c r="C42" s="53"/>
      <c r="D42" s="1"/>
      <c r="E42" s="57"/>
      <c r="F42" s="4"/>
      <c r="G42" s="58"/>
      <c r="H42" s="57"/>
      <c r="I42" s="59">
        <f t="shared" si="0"/>
        <v>0</v>
      </c>
      <c r="J42" s="60">
        <f t="shared" si="1"/>
        <v>0</v>
      </c>
      <c r="K42" s="60">
        <f t="shared" si="2"/>
        <v>0</v>
      </c>
      <c r="L42" s="59">
        <f t="shared" si="3"/>
        <v>0</v>
      </c>
    </row>
    <row r="43" spans="1:12" ht="19.5" customHeight="1" x14ac:dyDescent="0.25">
      <c r="A43" s="53"/>
      <c r="B43" s="1"/>
      <c r="C43" s="53"/>
      <c r="D43" s="1"/>
      <c r="E43" s="57"/>
      <c r="F43" s="4"/>
      <c r="G43" s="58"/>
      <c r="H43" s="57"/>
      <c r="I43" s="59">
        <f t="shared" si="0"/>
        <v>0</v>
      </c>
      <c r="J43" s="60">
        <f t="shared" si="1"/>
        <v>0</v>
      </c>
      <c r="K43" s="60">
        <f t="shared" si="2"/>
        <v>0</v>
      </c>
      <c r="L43" s="59">
        <f t="shared" si="3"/>
        <v>0</v>
      </c>
    </row>
    <row r="44" spans="1:12" ht="19.5" customHeight="1" x14ac:dyDescent="0.25">
      <c r="A44" s="53"/>
      <c r="B44" s="1"/>
      <c r="C44" s="53"/>
      <c r="D44" s="1"/>
      <c r="E44" s="57"/>
      <c r="F44" s="4"/>
      <c r="G44" s="58"/>
      <c r="H44" s="57"/>
      <c r="I44" s="59">
        <f t="shared" si="0"/>
        <v>0</v>
      </c>
      <c r="J44" s="60">
        <f t="shared" si="1"/>
        <v>0</v>
      </c>
      <c r="K44" s="60">
        <f t="shared" si="2"/>
        <v>0</v>
      </c>
      <c r="L44" s="59">
        <f t="shared" si="3"/>
        <v>0</v>
      </c>
    </row>
    <row r="45" spans="1:12" ht="19.5" customHeight="1" x14ac:dyDescent="0.25">
      <c r="A45" s="53"/>
      <c r="B45" s="1"/>
      <c r="C45" s="53"/>
      <c r="D45" s="1"/>
      <c r="E45" s="57"/>
      <c r="F45" s="4"/>
      <c r="G45" s="58"/>
      <c r="H45" s="57"/>
      <c r="I45" s="59">
        <f t="shared" si="0"/>
        <v>0</v>
      </c>
      <c r="J45" s="60">
        <f t="shared" si="1"/>
        <v>0</v>
      </c>
      <c r="K45" s="60">
        <f t="shared" si="2"/>
        <v>0</v>
      </c>
      <c r="L45" s="59">
        <f t="shared" si="3"/>
        <v>0</v>
      </c>
    </row>
    <row r="46" spans="1:12" ht="19.5" customHeight="1" x14ac:dyDescent="0.25">
      <c r="A46" s="53"/>
      <c r="B46" s="1"/>
      <c r="C46" s="53"/>
      <c r="D46" s="1"/>
      <c r="E46" s="57"/>
      <c r="F46" s="4"/>
      <c r="G46" s="58"/>
      <c r="H46" s="57"/>
      <c r="I46" s="59">
        <f t="shared" si="0"/>
        <v>0</v>
      </c>
      <c r="J46" s="60">
        <f t="shared" si="1"/>
        <v>0</v>
      </c>
      <c r="K46" s="60">
        <f t="shared" si="2"/>
        <v>0</v>
      </c>
      <c r="L46" s="59">
        <f t="shared" si="3"/>
        <v>0</v>
      </c>
    </row>
    <row r="47" spans="1:12" ht="19.5" customHeight="1" x14ac:dyDescent="0.25">
      <c r="A47" s="53"/>
      <c r="B47" s="1"/>
      <c r="C47" s="53"/>
      <c r="D47" s="1"/>
      <c r="E47" s="57"/>
      <c r="F47" s="4"/>
      <c r="G47" s="58"/>
      <c r="H47" s="57"/>
      <c r="I47" s="59">
        <f t="shared" si="0"/>
        <v>0</v>
      </c>
      <c r="J47" s="60">
        <f t="shared" si="1"/>
        <v>0</v>
      </c>
      <c r="K47" s="60">
        <f t="shared" si="2"/>
        <v>0</v>
      </c>
      <c r="L47" s="59">
        <f t="shared" si="3"/>
        <v>0</v>
      </c>
    </row>
    <row r="48" spans="1:12" ht="19.5" customHeight="1" x14ac:dyDescent="0.25">
      <c r="A48" s="53"/>
      <c r="B48" s="1"/>
      <c r="C48" s="53"/>
      <c r="D48" s="1"/>
      <c r="E48" s="57"/>
      <c r="F48" s="4"/>
      <c r="G48" s="58"/>
      <c r="H48" s="57"/>
      <c r="I48" s="59">
        <f t="shared" si="0"/>
        <v>0</v>
      </c>
      <c r="J48" s="60">
        <f t="shared" si="1"/>
        <v>0</v>
      </c>
      <c r="K48" s="60">
        <f t="shared" si="2"/>
        <v>0</v>
      </c>
      <c r="L48" s="59">
        <f t="shared" si="3"/>
        <v>0</v>
      </c>
    </row>
    <row r="49" spans="1:12" ht="19.5" customHeight="1" x14ac:dyDescent="0.25">
      <c r="A49" s="53"/>
      <c r="B49" s="1"/>
      <c r="C49" s="53"/>
      <c r="D49" s="1"/>
      <c r="E49" s="57"/>
      <c r="F49" s="4"/>
      <c r="G49" s="58"/>
      <c r="H49" s="57"/>
      <c r="I49" s="59">
        <f t="shared" si="0"/>
        <v>0</v>
      </c>
      <c r="J49" s="60">
        <f t="shared" si="1"/>
        <v>0</v>
      </c>
      <c r="K49" s="60">
        <f t="shared" si="2"/>
        <v>0</v>
      </c>
      <c r="L49" s="59">
        <f t="shared" si="3"/>
        <v>0</v>
      </c>
    </row>
    <row r="50" spans="1:12" ht="19.5" customHeight="1" x14ac:dyDescent="0.25">
      <c r="A50" s="53"/>
      <c r="B50" s="1"/>
      <c r="C50" s="53"/>
      <c r="D50" s="1"/>
      <c r="E50" s="57"/>
      <c r="F50" s="4"/>
      <c r="G50" s="58"/>
      <c r="H50" s="57"/>
      <c r="I50" s="59">
        <f t="shared" si="0"/>
        <v>0</v>
      </c>
      <c r="J50" s="60">
        <f t="shared" si="1"/>
        <v>0</v>
      </c>
      <c r="K50" s="60">
        <f t="shared" si="2"/>
        <v>0</v>
      </c>
      <c r="L50" s="59">
        <f t="shared" si="3"/>
        <v>0</v>
      </c>
    </row>
    <row r="51" spans="1:12" ht="19.5" customHeight="1" x14ac:dyDescent="0.25">
      <c r="A51" s="53"/>
      <c r="B51" s="1"/>
      <c r="C51" s="53"/>
      <c r="D51" s="1"/>
      <c r="E51" s="57"/>
      <c r="F51" s="4"/>
      <c r="G51" s="58"/>
      <c r="H51" s="57"/>
      <c r="I51" s="59">
        <f t="shared" si="0"/>
        <v>0</v>
      </c>
      <c r="J51" s="60">
        <f t="shared" si="1"/>
        <v>0</v>
      </c>
      <c r="K51" s="60">
        <f t="shared" si="2"/>
        <v>0</v>
      </c>
      <c r="L51" s="59">
        <f t="shared" si="3"/>
        <v>0</v>
      </c>
    </row>
    <row r="52" spans="1:12" ht="19.5" customHeight="1" x14ac:dyDescent="0.25">
      <c r="A52" s="53"/>
      <c r="B52" s="1"/>
      <c r="C52" s="53"/>
      <c r="D52" s="1"/>
      <c r="E52" s="57"/>
      <c r="F52" s="4"/>
      <c r="G52" s="58"/>
      <c r="H52" s="57"/>
      <c r="I52" s="59">
        <f t="shared" si="0"/>
        <v>0</v>
      </c>
      <c r="J52" s="60">
        <f t="shared" si="1"/>
        <v>0</v>
      </c>
      <c r="K52" s="60">
        <f t="shared" si="2"/>
        <v>0</v>
      </c>
      <c r="L52" s="59">
        <f t="shared" si="3"/>
        <v>0</v>
      </c>
    </row>
    <row r="53" spans="1:12" ht="19.5" customHeight="1" x14ac:dyDescent="0.25">
      <c r="A53" s="53"/>
      <c r="B53" s="1"/>
      <c r="C53" s="53"/>
      <c r="D53" s="1"/>
      <c r="E53" s="57"/>
      <c r="F53" s="4"/>
      <c r="G53" s="58"/>
      <c r="H53" s="57"/>
      <c r="I53" s="59">
        <f t="shared" si="0"/>
        <v>0</v>
      </c>
      <c r="J53" s="60">
        <f t="shared" si="1"/>
        <v>0</v>
      </c>
      <c r="K53" s="60">
        <f t="shared" si="2"/>
        <v>0</v>
      </c>
      <c r="L53" s="59">
        <f t="shared" si="3"/>
        <v>0</v>
      </c>
    </row>
    <row r="54" spans="1:12" ht="19.5" customHeight="1" x14ac:dyDescent="0.25">
      <c r="A54" s="53"/>
      <c r="B54" s="1"/>
      <c r="C54" s="53"/>
      <c r="D54" s="1"/>
      <c r="E54" s="57"/>
      <c r="F54" s="4"/>
      <c r="G54" s="58"/>
      <c r="H54" s="57"/>
      <c r="I54" s="59">
        <f t="shared" si="0"/>
        <v>0</v>
      </c>
      <c r="J54" s="60">
        <f t="shared" si="1"/>
        <v>0</v>
      </c>
      <c r="K54" s="60">
        <f t="shared" si="2"/>
        <v>0</v>
      </c>
      <c r="L54" s="59">
        <f t="shared" si="3"/>
        <v>0</v>
      </c>
    </row>
    <row r="55" spans="1:12" ht="19.5" customHeight="1" x14ac:dyDescent="0.25">
      <c r="A55" s="53"/>
      <c r="B55" s="1"/>
      <c r="C55" s="53"/>
      <c r="D55" s="1"/>
      <c r="E55" s="57"/>
      <c r="F55" s="4"/>
      <c r="G55" s="58"/>
      <c r="H55" s="57"/>
      <c r="I55" s="59">
        <f t="shared" si="0"/>
        <v>0</v>
      </c>
      <c r="J55" s="60">
        <f t="shared" si="1"/>
        <v>0</v>
      </c>
      <c r="K55" s="60">
        <f t="shared" si="2"/>
        <v>0</v>
      </c>
      <c r="L55" s="59">
        <f t="shared" si="3"/>
        <v>0</v>
      </c>
    </row>
    <row r="56" spans="1:12" ht="19.5" customHeight="1" x14ac:dyDescent="0.25">
      <c r="A56" s="53"/>
      <c r="B56" s="1"/>
      <c r="C56" s="53"/>
      <c r="D56" s="1"/>
      <c r="E56" s="57"/>
      <c r="F56" s="4"/>
      <c r="G56" s="58"/>
      <c r="H56" s="57"/>
      <c r="I56" s="59">
        <f t="shared" si="0"/>
        <v>0</v>
      </c>
      <c r="J56" s="60">
        <f t="shared" si="1"/>
        <v>0</v>
      </c>
      <c r="K56" s="60">
        <f t="shared" si="2"/>
        <v>0</v>
      </c>
      <c r="L56" s="59">
        <f t="shared" si="3"/>
        <v>0</v>
      </c>
    </row>
    <row r="57" spans="1:12" ht="19.5" customHeight="1" x14ac:dyDescent="0.25">
      <c r="A57" s="53"/>
      <c r="B57" s="1"/>
      <c r="C57" s="53"/>
      <c r="D57" s="1"/>
      <c r="E57" s="57"/>
      <c r="F57" s="4"/>
      <c r="G57" s="58"/>
      <c r="H57" s="57"/>
      <c r="I57" s="59">
        <f t="shared" si="0"/>
        <v>0</v>
      </c>
      <c r="J57" s="60">
        <f t="shared" si="1"/>
        <v>0</v>
      </c>
      <c r="K57" s="60">
        <f t="shared" si="2"/>
        <v>0</v>
      </c>
      <c r="L57" s="59">
        <f t="shared" si="3"/>
        <v>0</v>
      </c>
    </row>
    <row r="58" spans="1:12" ht="19.5" customHeight="1" x14ac:dyDescent="0.25">
      <c r="A58" s="53"/>
      <c r="B58" s="1"/>
      <c r="C58" s="53"/>
      <c r="D58" s="1"/>
      <c r="E58" s="57"/>
      <c r="F58" s="4"/>
      <c r="G58" s="58"/>
      <c r="H58" s="57"/>
      <c r="I58" s="59">
        <f t="shared" si="0"/>
        <v>0</v>
      </c>
      <c r="J58" s="60">
        <f t="shared" si="1"/>
        <v>0</v>
      </c>
      <c r="K58" s="60">
        <f t="shared" si="2"/>
        <v>0</v>
      </c>
      <c r="L58" s="59">
        <f t="shared" si="3"/>
        <v>0</v>
      </c>
    </row>
    <row r="59" spans="1:12" ht="19.5" customHeight="1" x14ac:dyDescent="0.25">
      <c r="A59" s="53"/>
      <c r="B59" s="1"/>
      <c r="C59" s="53"/>
      <c r="D59" s="1"/>
      <c r="E59" s="57"/>
      <c r="F59" s="4"/>
      <c r="G59" s="58"/>
      <c r="H59" s="57"/>
      <c r="I59" s="59">
        <f t="shared" si="0"/>
        <v>0</v>
      </c>
      <c r="J59" s="60">
        <f t="shared" si="1"/>
        <v>0</v>
      </c>
      <c r="K59" s="60">
        <f t="shared" si="2"/>
        <v>0</v>
      </c>
      <c r="L59" s="59">
        <f t="shared" si="3"/>
        <v>0</v>
      </c>
    </row>
    <row r="60" spans="1:12" ht="19.5" customHeight="1" x14ac:dyDescent="0.25">
      <c r="A60" s="53"/>
      <c r="B60" s="1"/>
      <c r="C60" s="53"/>
      <c r="D60" s="1"/>
      <c r="E60" s="57"/>
      <c r="F60" s="4"/>
      <c r="G60" s="58"/>
      <c r="H60" s="57"/>
      <c r="I60" s="59">
        <f t="shared" si="0"/>
        <v>0</v>
      </c>
      <c r="J60" s="60">
        <f t="shared" si="1"/>
        <v>0</v>
      </c>
      <c r="K60" s="60">
        <f t="shared" si="2"/>
        <v>0</v>
      </c>
      <c r="L60" s="59">
        <f t="shared" si="3"/>
        <v>0</v>
      </c>
    </row>
  </sheetData>
  <mergeCells count="13">
    <mergeCell ref="Q14:Q16"/>
    <mergeCell ref="R14:R16"/>
    <mergeCell ref="A1:B1"/>
    <mergeCell ref="AC4:AC7"/>
    <mergeCell ref="N2:W2"/>
    <mergeCell ref="A2:L2"/>
    <mergeCell ref="X9:AC9"/>
    <mergeCell ref="AC10:AC12"/>
    <mergeCell ref="X10:X12"/>
    <mergeCell ref="Y10:Y12"/>
    <mergeCell ref="Z10:Z12"/>
    <mergeCell ref="AA10:AA12"/>
    <mergeCell ref="AB10:AB12"/>
  </mergeCells>
  <phoneticPr fontId="1" type="noConversion"/>
  <conditionalFormatting sqref="E12">
    <cfRule type="expression" dxfId="2" priority="4">
      <formula>AND($J$15&gt;0,$E$15="")</formula>
    </cfRule>
  </conditionalFormatting>
  <conditionalFormatting sqref="P8:Q13">
    <cfRule type="expression" dxfId="1" priority="1">
      <formula>LEN(P8)&gt;0</formula>
    </cfRule>
  </conditionalFormatting>
  <conditionalFormatting sqref="T8:U14 P14">
    <cfRule type="expression" dxfId="0" priority="3">
      <formula>LEN(P8)&gt;0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451BA29-FD42-4ECE-AEDD-276EED3BD08F}">
          <x14:formula1>
            <xm:f>Değişkenler!$E$3:$E$6</xm:f>
          </x14:formula1>
          <xm:sqref>T17:T20 O17:O32 C4:C60</xm:sqref>
        </x14:dataValidation>
        <x14:dataValidation type="list" allowBlank="1" showInputMessage="1" showErrorMessage="1" xr:uid="{172AE401-06A9-44DA-AF09-FB5ACC7DAEAE}">
          <x14:formula1>
            <xm:f>Değişkenler!$G$3:$G$6</xm:f>
          </x14:formula1>
          <xm:sqref>A4:A60</xm:sqref>
        </x14:dataValidation>
        <x14:dataValidation type="list" allowBlank="1" showInputMessage="1" showErrorMessage="1" xr:uid="{70BBED60-60D7-4B2F-94D3-71D3F9DC325D}">
          <x14:formula1>
            <xm:f>Değişkenler!$A$3:$A$4</xm:f>
          </x14:formula1>
          <xm:sqref>H4:H24</xm:sqref>
        </x14:dataValidation>
        <x14:dataValidation type="list" allowBlank="1" showInputMessage="1" showErrorMessage="1" xr:uid="{BD31B6E1-F3D8-41D9-9777-EA0383F4A9CF}">
          <x14:formula1>
            <xm:f>Değişkenler!$I$3:$I$8</xm:f>
          </x14:formula1>
          <xm:sqref>P4:Q7</xm:sqref>
        </x14:dataValidation>
        <x14:dataValidation type="list" allowBlank="1" showInputMessage="1" showErrorMessage="1" xr:uid="{799FFC02-306A-4284-B5FB-52014CF148C6}">
          <x14:formula1>
            <xm:f>Değişkenler!$H$3:$H$6</xm:f>
          </x14:formula1>
          <xm:sqref>B4:B60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83D8-8E54-4EC1-B90B-463260F8521E}">
  <dimension ref="A1:U25"/>
  <sheetViews>
    <sheetView workbookViewId="0">
      <selection activeCell="D17" sqref="D17"/>
    </sheetView>
  </sheetViews>
  <sheetFormatPr defaultColWidth="8.875" defaultRowHeight="15.75" x14ac:dyDescent="0.25"/>
  <cols>
    <col min="1" max="1" width="11.5" bestFit="1" customWidth="1"/>
    <col min="3" max="3" width="18.5" customWidth="1"/>
    <col min="4" max="4" width="10.875" bestFit="1" customWidth="1"/>
    <col min="5" max="7" width="9.875" bestFit="1" customWidth="1"/>
    <col min="8" max="8" width="10.875" bestFit="1" customWidth="1"/>
    <col min="9" max="9" width="18.625" customWidth="1"/>
    <col min="10" max="10" width="10.875" bestFit="1" customWidth="1"/>
    <col min="11" max="14" width="9.875" bestFit="1" customWidth="1"/>
    <col min="15" max="15" width="14" bestFit="1" customWidth="1"/>
  </cols>
  <sheetData>
    <row r="1" spans="1:21" x14ac:dyDescent="0.25">
      <c r="D1" s="142" t="s">
        <v>164</v>
      </c>
      <c r="E1" s="142"/>
      <c r="F1" s="142"/>
      <c r="G1" s="142"/>
      <c r="H1" s="142"/>
      <c r="J1" s="142" t="s">
        <v>165</v>
      </c>
      <c r="K1" s="142"/>
      <c r="L1" s="142"/>
      <c r="M1" s="142"/>
      <c r="N1" s="142"/>
    </row>
    <row r="2" spans="1:21" x14ac:dyDescent="0.25">
      <c r="A2" s="1"/>
      <c r="B2" s="1" t="s">
        <v>30</v>
      </c>
      <c r="C2" s="1"/>
      <c r="D2" s="48" t="s">
        <v>6</v>
      </c>
      <c r="E2" s="48" t="s">
        <v>41</v>
      </c>
      <c r="F2" s="48" t="s">
        <v>0</v>
      </c>
      <c r="G2" s="48" t="s">
        <v>1</v>
      </c>
      <c r="H2" s="48" t="s">
        <v>2</v>
      </c>
      <c r="I2" s="48" t="s">
        <v>10</v>
      </c>
      <c r="J2" s="48" t="s">
        <v>6</v>
      </c>
      <c r="K2" s="48" t="s">
        <v>41</v>
      </c>
      <c r="L2" s="48" t="s">
        <v>0</v>
      </c>
      <c r="M2" s="48" t="s">
        <v>1</v>
      </c>
      <c r="N2" s="48" t="s">
        <v>2</v>
      </c>
      <c r="O2" s="48" t="s">
        <v>10</v>
      </c>
    </row>
    <row r="3" spans="1:21" x14ac:dyDescent="0.25">
      <c r="A3" s="1" t="s">
        <v>51</v>
      </c>
      <c r="B3" s="1"/>
      <c r="C3" s="1"/>
      <c r="D3" s="49"/>
      <c r="E3" s="49"/>
      <c r="F3" s="49"/>
      <c r="G3" s="49"/>
      <c r="H3" s="49"/>
      <c r="I3" s="10">
        <f t="shared" ref="I3:I6" si="0">SUM(D3:H3)</f>
        <v>0</v>
      </c>
      <c r="J3" s="49"/>
      <c r="K3" s="49"/>
      <c r="L3" s="49"/>
      <c r="M3" s="49"/>
      <c r="N3" s="49"/>
      <c r="O3" s="10">
        <f t="shared" ref="O3:O6" si="1">SUM(J3:N3)</f>
        <v>0</v>
      </c>
    </row>
    <row r="4" spans="1:21" x14ac:dyDescent="0.25">
      <c r="A4" s="1" t="s">
        <v>52</v>
      </c>
      <c r="B4" s="1"/>
      <c r="C4" s="1"/>
      <c r="D4" s="49"/>
      <c r="E4" s="49"/>
      <c r="F4" s="49"/>
      <c r="G4" s="49"/>
      <c r="H4" s="49"/>
      <c r="I4" s="10">
        <f t="shared" si="0"/>
        <v>0</v>
      </c>
      <c r="J4" s="49"/>
      <c r="K4" s="49"/>
      <c r="L4" s="49"/>
      <c r="M4" s="49"/>
      <c r="N4" s="49"/>
      <c r="O4" s="10">
        <f t="shared" si="1"/>
        <v>0</v>
      </c>
    </row>
    <row r="5" spans="1:21" x14ac:dyDescent="0.25">
      <c r="A5" s="1" t="s">
        <v>62</v>
      </c>
      <c r="B5" s="1"/>
      <c r="C5" s="1"/>
      <c r="D5" s="49"/>
      <c r="E5" s="49"/>
      <c r="F5" s="49"/>
      <c r="G5" s="49"/>
      <c r="H5" s="49"/>
      <c r="I5" s="10">
        <f t="shared" si="0"/>
        <v>0</v>
      </c>
      <c r="J5" s="49"/>
      <c r="K5" s="49"/>
      <c r="L5" s="49"/>
      <c r="M5" s="49"/>
      <c r="N5" s="49"/>
      <c r="O5" s="10">
        <f t="shared" si="1"/>
        <v>0</v>
      </c>
    </row>
    <row r="6" spans="1:21" ht="16.5" thickBot="1" x14ac:dyDescent="0.3">
      <c r="A6" s="1" t="s">
        <v>63</v>
      </c>
      <c r="B6" s="1"/>
      <c r="C6" s="1"/>
      <c r="D6" s="49"/>
      <c r="E6" s="49"/>
      <c r="F6" s="49"/>
      <c r="G6" s="49"/>
      <c r="H6" s="49"/>
      <c r="I6" s="10">
        <f t="shared" si="0"/>
        <v>0</v>
      </c>
      <c r="J6" s="49"/>
      <c r="K6" s="49"/>
      <c r="L6" s="49"/>
      <c r="M6" s="49"/>
      <c r="N6" s="49"/>
      <c r="O6" s="10">
        <f t="shared" si="1"/>
        <v>0</v>
      </c>
    </row>
    <row r="7" spans="1:21" ht="16.5" thickTop="1" x14ac:dyDescent="0.25">
      <c r="A7" s="1"/>
      <c r="B7" s="1"/>
      <c r="C7" s="50" t="s">
        <v>35</v>
      </c>
      <c r="D7" s="51">
        <f>SUM(D3:D6)</f>
        <v>0</v>
      </c>
      <c r="E7" s="51">
        <f>SUM(E3:E6)</f>
        <v>0</v>
      </c>
      <c r="F7" s="51">
        <f>SUM(F3:F6)</f>
        <v>0</v>
      </c>
      <c r="G7" s="51">
        <f>SUM(G3:G6)</f>
        <v>0</v>
      </c>
      <c r="H7" s="51">
        <f>SUM(H3:H6)</f>
        <v>0</v>
      </c>
      <c r="I7" s="10">
        <f>SUM(D7:H7)</f>
        <v>0</v>
      </c>
      <c r="J7" s="51">
        <f>SUM(J3:J6)</f>
        <v>0</v>
      </c>
      <c r="K7" s="51">
        <f>SUM(K3:K6)</f>
        <v>0</v>
      </c>
      <c r="L7" s="51">
        <f>SUM(L3:L6)</f>
        <v>0</v>
      </c>
      <c r="M7" s="51">
        <f>SUM(M3:M6)</f>
        <v>0</v>
      </c>
      <c r="N7" s="51">
        <f>SUM(N3:N6)</f>
        <v>0</v>
      </c>
      <c r="O7" s="10">
        <f>SUM(J7:N7)</f>
        <v>0</v>
      </c>
    </row>
    <row r="9" spans="1:21" x14ac:dyDescent="0.25">
      <c r="A9" s="1"/>
      <c r="B9" s="1"/>
      <c r="C9" s="36"/>
      <c r="D9" s="137" t="s">
        <v>166</v>
      </c>
      <c r="E9" s="137"/>
      <c r="F9" s="137"/>
      <c r="G9" s="137"/>
      <c r="H9" s="137"/>
      <c r="I9" s="42"/>
      <c r="J9" s="137" t="s">
        <v>95</v>
      </c>
      <c r="K9" s="137"/>
      <c r="L9" s="137"/>
      <c r="M9" s="137"/>
      <c r="N9" s="137"/>
      <c r="P9" s="137" t="s">
        <v>94</v>
      </c>
      <c r="Q9" s="137"/>
      <c r="R9" s="137"/>
      <c r="S9" s="137"/>
      <c r="T9" s="137"/>
    </row>
    <row r="10" spans="1:21" x14ac:dyDescent="0.25">
      <c r="A10" s="1"/>
      <c r="B10" s="1"/>
      <c r="C10" s="48" t="s">
        <v>167</v>
      </c>
      <c r="D10" s="48" t="s">
        <v>6</v>
      </c>
      <c r="E10" s="48" t="s">
        <v>41</v>
      </c>
      <c r="F10" s="48" t="s">
        <v>0</v>
      </c>
      <c r="G10" s="48" t="s">
        <v>1</v>
      </c>
      <c r="H10" s="48" t="s">
        <v>2</v>
      </c>
      <c r="I10" s="48" t="s">
        <v>167</v>
      </c>
      <c r="J10" s="48" t="s">
        <v>6</v>
      </c>
      <c r="K10" s="48" t="s">
        <v>41</v>
      </c>
      <c r="L10" s="48" t="s">
        <v>0</v>
      </c>
      <c r="M10" s="48" t="s">
        <v>1</v>
      </c>
      <c r="N10" s="48" t="s">
        <v>2</v>
      </c>
      <c r="O10" s="48" t="s">
        <v>150</v>
      </c>
      <c r="P10" s="48" t="s">
        <v>6</v>
      </c>
      <c r="Q10" s="48" t="s">
        <v>41</v>
      </c>
      <c r="R10" s="48" t="s">
        <v>0</v>
      </c>
      <c r="S10" s="48" t="s">
        <v>1</v>
      </c>
      <c r="T10" s="48" t="s">
        <v>2</v>
      </c>
    </row>
    <row r="11" spans="1:21" x14ac:dyDescent="0.25">
      <c r="A11" s="1" t="s">
        <v>51</v>
      </c>
      <c r="B11" s="1"/>
      <c r="C11" s="17">
        <f>'Ürün Maliyet-Satış Fiyatı'!T4</f>
        <v>0</v>
      </c>
      <c r="D11" s="17">
        <f>D3*$C$11</f>
        <v>0</v>
      </c>
      <c r="E11" s="17">
        <f t="shared" ref="E11:H11" si="2">E3*$C$11</f>
        <v>0</v>
      </c>
      <c r="F11" s="17">
        <f t="shared" si="2"/>
        <v>0</v>
      </c>
      <c r="G11" s="17">
        <f t="shared" si="2"/>
        <v>0</v>
      </c>
      <c r="H11" s="17">
        <f t="shared" si="2"/>
        <v>0</v>
      </c>
      <c r="I11" s="17">
        <f>'Ürün Maliyet-Satış Fiyatı'!W4</f>
        <v>0</v>
      </c>
      <c r="J11" s="17">
        <f>J3*$I$11</f>
        <v>0</v>
      </c>
      <c r="K11" s="17">
        <f t="shared" ref="K11:N11" si="3">K3*$I$11</f>
        <v>0</v>
      </c>
      <c r="L11" s="17">
        <f t="shared" si="3"/>
        <v>0</v>
      </c>
      <c r="M11" s="17">
        <f t="shared" si="3"/>
        <v>0</v>
      </c>
      <c r="N11" s="17">
        <f t="shared" si="3"/>
        <v>0</v>
      </c>
      <c r="O11" s="17">
        <f>'Ürün Maliyet-Satış Fiyatı'!U4</f>
        <v>0</v>
      </c>
      <c r="P11" s="17">
        <f>J11/'Ürün Maliyet-Satış Fiyatı'!$C$1</f>
        <v>0</v>
      </c>
      <c r="Q11" s="17">
        <f>K11/'Ürün Maliyet-Satış Fiyatı'!$C$1</f>
        <v>0</v>
      </c>
      <c r="R11" s="17">
        <f>L11/'Ürün Maliyet-Satış Fiyatı'!$C$1</f>
        <v>0</v>
      </c>
      <c r="S11" s="17">
        <f>M11/'Ürün Maliyet-Satış Fiyatı'!$C$1</f>
        <v>0</v>
      </c>
      <c r="T11" s="17">
        <f>N11/'Ürün Maliyet-Satış Fiyatı'!$C$1</f>
        <v>0</v>
      </c>
    </row>
    <row r="12" spans="1:21" x14ac:dyDescent="0.25">
      <c r="A12" s="1" t="s">
        <v>52</v>
      </c>
      <c r="B12" s="1"/>
      <c r="C12" s="17">
        <f>'Ürün Maliyet-Satış Fiyatı'!T5</f>
        <v>0</v>
      </c>
      <c r="D12" s="17">
        <f t="shared" ref="D12" si="4">D4*$C$12</f>
        <v>0</v>
      </c>
      <c r="E12" s="17">
        <f t="shared" ref="E12:H12" si="5">E4*$C$12</f>
        <v>0</v>
      </c>
      <c r="F12" s="17">
        <f t="shared" si="5"/>
        <v>0</v>
      </c>
      <c r="G12" s="17">
        <f t="shared" si="5"/>
        <v>0</v>
      </c>
      <c r="H12" s="17">
        <f t="shared" si="5"/>
        <v>0</v>
      </c>
      <c r="I12" s="17">
        <f>'Ürün Maliyet-Satış Fiyatı'!W5</f>
        <v>0</v>
      </c>
      <c r="J12" s="17">
        <f t="shared" ref="J12" si="6">J4*$I$12</f>
        <v>0</v>
      </c>
      <c r="K12" s="17">
        <f t="shared" ref="K12:N12" si="7">K4*$I$12</f>
        <v>0</v>
      </c>
      <c r="L12" s="17">
        <f t="shared" si="7"/>
        <v>0</v>
      </c>
      <c r="M12" s="17">
        <f t="shared" si="7"/>
        <v>0</v>
      </c>
      <c r="N12" s="17">
        <f t="shared" si="7"/>
        <v>0</v>
      </c>
      <c r="O12" s="17">
        <f>'Ürün Maliyet-Satış Fiyatı'!U5</f>
        <v>0</v>
      </c>
      <c r="P12" s="17">
        <f>J12/'Ürün Maliyet-Satış Fiyatı'!$C$1</f>
        <v>0</v>
      </c>
      <c r="Q12" s="17">
        <f>K12/'Ürün Maliyet-Satış Fiyatı'!$C$1</f>
        <v>0</v>
      </c>
      <c r="R12" s="17">
        <f>L12/'Ürün Maliyet-Satış Fiyatı'!$C$1</f>
        <v>0</v>
      </c>
      <c r="S12" s="17">
        <f>M12/'Ürün Maliyet-Satış Fiyatı'!$C$1</f>
        <v>0</v>
      </c>
      <c r="T12" s="17">
        <f>N12/'Ürün Maliyet-Satış Fiyatı'!$C$1</f>
        <v>0</v>
      </c>
    </row>
    <row r="13" spans="1:21" x14ac:dyDescent="0.25">
      <c r="A13" s="1" t="s">
        <v>62</v>
      </c>
      <c r="B13" s="1"/>
      <c r="C13" s="17">
        <f>'Ürün Maliyet-Satış Fiyatı'!T6</f>
        <v>0</v>
      </c>
      <c r="D13" s="17">
        <f>D5*$C$13</f>
        <v>0</v>
      </c>
      <c r="E13" s="17">
        <f t="shared" ref="E13:H13" si="8">E5*$C$13</f>
        <v>0</v>
      </c>
      <c r="F13" s="17">
        <f t="shared" si="8"/>
        <v>0</v>
      </c>
      <c r="G13" s="17">
        <f t="shared" si="8"/>
        <v>0</v>
      </c>
      <c r="H13" s="17">
        <f t="shared" si="8"/>
        <v>0</v>
      </c>
      <c r="I13" s="17">
        <f>'Ürün Maliyet-Satış Fiyatı'!W6</f>
        <v>0</v>
      </c>
      <c r="J13" s="17">
        <f>J5*$I$13</f>
        <v>0</v>
      </c>
      <c r="K13" s="17">
        <f t="shared" ref="K13:N13" si="9">K5*$I$13</f>
        <v>0</v>
      </c>
      <c r="L13" s="17">
        <f t="shared" si="9"/>
        <v>0</v>
      </c>
      <c r="M13" s="17">
        <f t="shared" si="9"/>
        <v>0</v>
      </c>
      <c r="N13" s="17">
        <f t="shared" si="9"/>
        <v>0</v>
      </c>
      <c r="O13" s="17">
        <f>'Ürün Maliyet-Satış Fiyatı'!U6</f>
        <v>0</v>
      </c>
      <c r="P13" s="17">
        <f>J13/'Ürün Maliyet-Satış Fiyatı'!$C$1</f>
        <v>0</v>
      </c>
      <c r="Q13" s="17">
        <f>K13/'Ürün Maliyet-Satış Fiyatı'!$C$1</f>
        <v>0</v>
      </c>
      <c r="R13" s="17">
        <f>L13/'Ürün Maliyet-Satış Fiyatı'!$C$1</f>
        <v>0</v>
      </c>
      <c r="S13" s="17">
        <f>M13/'Ürün Maliyet-Satış Fiyatı'!$C$1</f>
        <v>0</v>
      </c>
      <c r="T13" s="17">
        <f>N13/'Ürün Maliyet-Satış Fiyatı'!$C$1</f>
        <v>0</v>
      </c>
    </row>
    <row r="14" spans="1:21" ht="16.5" thickBot="1" x14ac:dyDescent="0.3">
      <c r="A14" s="1" t="s">
        <v>63</v>
      </c>
      <c r="B14" s="1"/>
      <c r="C14" s="17">
        <f>'Ürün Maliyet-Satış Fiyatı'!T7</f>
        <v>0</v>
      </c>
      <c r="D14" s="17">
        <f>D6*$C$14</f>
        <v>0</v>
      </c>
      <c r="E14" s="17">
        <f t="shared" ref="E14:H14" si="10">E6*$C$14</f>
        <v>0</v>
      </c>
      <c r="F14" s="17">
        <f t="shared" si="10"/>
        <v>0</v>
      </c>
      <c r="G14" s="17">
        <f t="shared" si="10"/>
        <v>0</v>
      </c>
      <c r="H14" s="17">
        <f t="shared" si="10"/>
        <v>0</v>
      </c>
      <c r="I14" s="17">
        <f>'Ürün Maliyet-Satış Fiyatı'!W7</f>
        <v>0</v>
      </c>
      <c r="J14" s="17">
        <f>J6*$I$14</f>
        <v>0</v>
      </c>
      <c r="K14" s="17">
        <f t="shared" ref="K14:N14" si="11">K6*$I$14</f>
        <v>0</v>
      </c>
      <c r="L14" s="17">
        <f t="shared" si="11"/>
        <v>0</v>
      </c>
      <c r="M14" s="17">
        <f t="shared" si="11"/>
        <v>0</v>
      </c>
      <c r="N14" s="17">
        <f t="shared" si="11"/>
        <v>0</v>
      </c>
      <c r="O14" s="17">
        <f>'Ürün Maliyet-Satış Fiyatı'!U7</f>
        <v>0</v>
      </c>
      <c r="P14" s="17">
        <f>J14/'Ürün Maliyet-Satış Fiyatı'!$C$1</f>
        <v>0</v>
      </c>
      <c r="Q14" s="17">
        <f>K14/'Ürün Maliyet-Satış Fiyatı'!$C$1</f>
        <v>0</v>
      </c>
      <c r="R14" s="17">
        <f>L14/'Ürün Maliyet-Satış Fiyatı'!$C$1</f>
        <v>0</v>
      </c>
      <c r="S14" s="17">
        <f>M14/'Ürün Maliyet-Satış Fiyatı'!$C$1</f>
        <v>0</v>
      </c>
      <c r="T14" s="17">
        <f>N14/'Ürün Maliyet-Satış Fiyatı'!$C$1</f>
        <v>0</v>
      </c>
    </row>
    <row r="15" spans="1:21" ht="16.5" thickTop="1" x14ac:dyDescent="0.25">
      <c r="A15" s="1"/>
      <c r="B15" s="1"/>
      <c r="C15" s="11" t="s">
        <v>54</v>
      </c>
      <c r="D15" s="51">
        <f>SUM(D11:D14)</f>
        <v>0</v>
      </c>
      <c r="E15" s="51">
        <f>SUM(E11:E14)</f>
        <v>0</v>
      </c>
      <c r="F15" s="51">
        <f>SUM(F11:F14)</f>
        <v>0</v>
      </c>
      <c r="G15" s="51">
        <f>SUM(G11:G14)</f>
        <v>0</v>
      </c>
      <c r="H15" s="51">
        <f>SUM(H11:H14)</f>
        <v>0</v>
      </c>
      <c r="I15" s="1"/>
      <c r="J15" s="17">
        <f>SUM(J11:J14)</f>
        <v>0</v>
      </c>
      <c r="K15" s="17">
        <f>SUM(K11:K14)</f>
        <v>0</v>
      </c>
      <c r="L15" s="17">
        <f>SUM(L11:L14)</f>
        <v>0</v>
      </c>
      <c r="M15" s="17">
        <f>SUM(M11:M14)</f>
        <v>0</v>
      </c>
      <c r="N15" s="17">
        <f>SUM(N11:N14)</f>
        <v>0</v>
      </c>
      <c r="P15" s="17">
        <f>SUM(P11:P14)</f>
        <v>0</v>
      </c>
      <c r="Q15" s="17">
        <f>SUM(Q11:Q14)</f>
        <v>0</v>
      </c>
      <c r="R15" s="17">
        <f>SUM(R11:R14)</f>
        <v>0</v>
      </c>
      <c r="S15" s="17">
        <f>SUM(S11:S14)</f>
        <v>0</v>
      </c>
      <c r="T15" s="17">
        <f>SUM(T11:T14)</f>
        <v>0</v>
      </c>
    </row>
    <row r="16" spans="1:21" x14ac:dyDescent="0.25">
      <c r="B16" s="134" t="s">
        <v>83</v>
      </c>
      <c r="C16" s="135"/>
      <c r="D16" s="143">
        <f>SUM(D15:H15)</f>
        <v>0</v>
      </c>
      <c r="E16" s="143"/>
      <c r="F16" s="143"/>
      <c r="G16" s="143"/>
      <c r="H16" s="143"/>
      <c r="I16" t="s">
        <v>9</v>
      </c>
      <c r="J16" s="138">
        <f>SUM(J15:N15)</f>
        <v>0</v>
      </c>
      <c r="K16" s="139"/>
      <c r="L16" s="139"/>
      <c r="M16" s="139"/>
      <c r="N16" s="139"/>
      <c r="O16" t="s">
        <v>9</v>
      </c>
      <c r="P16" s="138">
        <f>SUM(P15:T15)</f>
        <v>0</v>
      </c>
      <c r="Q16" s="139"/>
      <c r="R16" s="139"/>
      <c r="S16" s="139"/>
      <c r="T16" s="139"/>
      <c r="U16" t="s">
        <v>128</v>
      </c>
    </row>
    <row r="17" spans="1:21" x14ac:dyDescent="0.25">
      <c r="B17" s="136" t="s">
        <v>83</v>
      </c>
      <c r="C17" s="136"/>
      <c r="D17" s="10">
        <f>D16+J16</f>
        <v>0</v>
      </c>
      <c r="E17" s="13" t="s">
        <v>9</v>
      </c>
    </row>
    <row r="20" spans="1:21" x14ac:dyDescent="0.25">
      <c r="D20" s="137" t="s">
        <v>53</v>
      </c>
      <c r="E20" s="137"/>
      <c r="F20" s="137"/>
      <c r="G20" s="137"/>
      <c r="H20" s="137"/>
      <c r="I20" s="1"/>
      <c r="J20" s="137" t="s">
        <v>95</v>
      </c>
      <c r="K20" s="137"/>
      <c r="L20" s="137"/>
      <c r="M20" s="137"/>
      <c r="N20" s="137"/>
      <c r="P20" s="137" t="s">
        <v>94</v>
      </c>
      <c r="Q20" s="137"/>
      <c r="R20" s="137"/>
      <c r="S20" s="137"/>
      <c r="T20" s="137"/>
    </row>
    <row r="21" spans="1:21" ht="16.5" thickBot="1" x14ac:dyDescent="0.3">
      <c r="D21" s="48" t="s">
        <v>6</v>
      </c>
      <c r="E21" s="48" t="s">
        <v>41</v>
      </c>
      <c r="F21" s="48" t="s">
        <v>0</v>
      </c>
      <c r="G21" s="48" t="s">
        <v>1</v>
      </c>
      <c r="H21" s="48" t="s">
        <v>2</v>
      </c>
      <c r="I21" s="9" t="s">
        <v>35</v>
      </c>
      <c r="J21" s="48" t="s">
        <v>6</v>
      </c>
      <c r="K21" s="48" t="s">
        <v>41</v>
      </c>
      <c r="L21" s="48" t="s">
        <v>0</v>
      </c>
      <c r="M21" s="48" t="s">
        <v>1</v>
      </c>
      <c r="N21" s="48" t="s">
        <v>2</v>
      </c>
      <c r="O21" s="9" t="s">
        <v>35</v>
      </c>
      <c r="P21" s="48" t="s">
        <v>6</v>
      </c>
      <c r="Q21" s="48" t="s">
        <v>41</v>
      </c>
      <c r="R21" s="48" t="s">
        <v>0</v>
      </c>
      <c r="S21" s="48" t="s">
        <v>1</v>
      </c>
      <c r="T21" s="48" t="s">
        <v>2</v>
      </c>
      <c r="U21" s="9" t="s">
        <v>35</v>
      </c>
    </row>
    <row r="22" spans="1:21" ht="16.5" thickTop="1" x14ac:dyDescent="0.25">
      <c r="A22" s="1" t="s">
        <v>7</v>
      </c>
      <c r="B22" s="1"/>
      <c r="C22" s="50" t="s">
        <v>35</v>
      </c>
      <c r="D22" s="49"/>
      <c r="E22" s="49"/>
      <c r="F22" s="49"/>
      <c r="G22" s="49"/>
      <c r="H22" s="49"/>
      <c r="I22" s="5">
        <f>SUM(D22:H22)</f>
        <v>0</v>
      </c>
      <c r="J22" s="49"/>
      <c r="K22" s="49"/>
      <c r="L22" s="49"/>
      <c r="M22" s="49"/>
      <c r="N22" s="49"/>
      <c r="O22" s="5">
        <f>SUM(J22:N22)</f>
        <v>0</v>
      </c>
      <c r="P22" s="49">
        <f>J22/'Ürün Maliyet-Satış Fiyatı'!$C$1</f>
        <v>0</v>
      </c>
      <c r="Q22" s="49">
        <f>K22/'Ürün Maliyet-Satış Fiyatı'!$C$1</f>
        <v>0</v>
      </c>
      <c r="R22" s="49">
        <f>L22/'Ürün Maliyet-Satış Fiyatı'!$C$1</f>
        <v>0</v>
      </c>
      <c r="S22" s="49">
        <f>M22/'Ürün Maliyet-Satış Fiyatı'!$C$1</f>
        <v>0</v>
      </c>
      <c r="T22" s="49">
        <f>N22/'Ürün Maliyet-Satış Fiyatı'!$C$1</f>
        <v>0</v>
      </c>
      <c r="U22" s="5">
        <f>SUM(P22:T22)</f>
        <v>0</v>
      </c>
    </row>
    <row r="23" spans="1:21" x14ac:dyDescent="0.25">
      <c r="D23" s="140"/>
      <c r="E23" s="140"/>
      <c r="F23" s="140"/>
      <c r="G23" s="140"/>
      <c r="H23" s="140"/>
    </row>
    <row r="24" spans="1:21" x14ac:dyDescent="0.25">
      <c r="A24" s="132" t="s">
        <v>96</v>
      </c>
      <c r="B24" s="132"/>
      <c r="C24" s="133"/>
      <c r="D24" s="141">
        <f>D16+I22</f>
        <v>0</v>
      </c>
      <c r="E24" s="139"/>
      <c r="F24" s="139"/>
      <c r="G24" s="139"/>
      <c r="H24" s="139"/>
      <c r="J24" s="138">
        <f>J16+O22</f>
        <v>0</v>
      </c>
      <c r="K24" s="139"/>
      <c r="L24" s="139"/>
      <c r="M24" s="139"/>
      <c r="N24" s="139"/>
    </row>
    <row r="25" spans="1:21" x14ac:dyDescent="0.25">
      <c r="C25" s="13" t="s">
        <v>97</v>
      </c>
      <c r="D25" s="43">
        <f>D24+J24</f>
        <v>0</v>
      </c>
      <c r="E25" s="13" t="s">
        <v>9</v>
      </c>
    </row>
  </sheetData>
  <mergeCells count="17">
    <mergeCell ref="D1:H1"/>
    <mergeCell ref="J1:N1"/>
    <mergeCell ref="D9:H9"/>
    <mergeCell ref="J9:N9"/>
    <mergeCell ref="D16:H16"/>
    <mergeCell ref="J16:N16"/>
    <mergeCell ref="A24:C24"/>
    <mergeCell ref="B16:C16"/>
    <mergeCell ref="B17:C17"/>
    <mergeCell ref="P9:T9"/>
    <mergeCell ref="P16:T16"/>
    <mergeCell ref="P20:T20"/>
    <mergeCell ref="D23:H23"/>
    <mergeCell ref="D24:H24"/>
    <mergeCell ref="J24:N24"/>
    <mergeCell ref="D20:H20"/>
    <mergeCell ref="J20:N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3E82-4BDE-45BF-8D15-62555CD864FC}">
  <dimension ref="A1:M27"/>
  <sheetViews>
    <sheetView workbookViewId="0">
      <selection activeCell="E17" sqref="E17"/>
    </sheetView>
  </sheetViews>
  <sheetFormatPr defaultColWidth="8.875" defaultRowHeight="15.75" x14ac:dyDescent="0.25"/>
  <cols>
    <col min="1" max="1" width="9.875" bestFit="1" customWidth="1"/>
    <col min="2" max="2" width="12.125" bestFit="1" customWidth="1"/>
    <col min="3" max="3" width="12.125" customWidth="1"/>
    <col min="4" max="4" width="11.125" bestFit="1" customWidth="1"/>
    <col min="5" max="5" width="17.125" bestFit="1" customWidth="1"/>
    <col min="6" max="6" width="17.125" customWidth="1"/>
    <col min="7" max="7" width="11.625" bestFit="1" customWidth="1"/>
    <col min="8" max="8" width="12.5" customWidth="1"/>
    <col min="9" max="9" width="11.375" bestFit="1" customWidth="1"/>
  </cols>
  <sheetData>
    <row r="1" spans="1:13" x14ac:dyDescent="0.25">
      <c r="A1" s="106" t="s">
        <v>39</v>
      </c>
      <c r="B1" s="106"/>
      <c r="C1" s="106"/>
      <c r="D1" s="106"/>
      <c r="E1" s="106"/>
      <c r="F1" s="8">
        <v>1.6</v>
      </c>
      <c r="G1" s="7"/>
    </row>
    <row r="3" spans="1:13" x14ac:dyDescent="0.25">
      <c r="A3" s="107" t="s">
        <v>157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13" x14ac:dyDescent="0.25">
      <c r="A4" s="52"/>
      <c r="B4" s="52" t="s">
        <v>23</v>
      </c>
      <c r="C4" s="52" t="s">
        <v>93</v>
      </c>
      <c r="D4" s="52" t="s">
        <v>187</v>
      </c>
      <c r="E4" s="52" t="s">
        <v>24</v>
      </c>
      <c r="F4" s="52" t="s">
        <v>30</v>
      </c>
      <c r="G4" s="52" t="s">
        <v>40</v>
      </c>
      <c r="H4" s="52" t="s">
        <v>89</v>
      </c>
      <c r="I4" s="52" t="s">
        <v>6</v>
      </c>
      <c r="J4" s="52" t="s">
        <v>41</v>
      </c>
      <c r="K4" s="52" t="s">
        <v>0</v>
      </c>
      <c r="L4" s="52" t="s">
        <v>1</v>
      </c>
      <c r="M4" s="52" t="s">
        <v>2</v>
      </c>
    </row>
    <row r="5" spans="1:13" x14ac:dyDescent="0.25">
      <c r="A5" s="1" t="s">
        <v>21</v>
      </c>
      <c r="B5" s="49"/>
      <c r="C5" s="44"/>
      <c r="D5" s="71"/>
      <c r="E5" s="72">
        <f>IFERROR(B5*$F$1*D5,0)</f>
        <v>0</v>
      </c>
      <c r="F5" s="1"/>
      <c r="G5" s="57"/>
      <c r="H5" s="53"/>
      <c r="I5" s="5">
        <f t="shared" ref="I5:I11" si="0">IF(B5="",0,IF(G5="5.Yıl",0,IF(G5="4.Yıl",0,IF(G5="3.Yıl",0,IF(G5="2.Yıl",0,IF(G5="1.Yıl",E5*12,"Giriş Yılı Seçiniz"))))))</f>
        <v>0</v>
      </c>
      <c r="J5" s="5">
        <f t="shared" ref="J5:J11" si="1">IF(B5="",0,IF(G5="5.Yıl",0,IF(G5="4.Yıl",0,IF(G5="3.Yıl",0,IF(G5="2.Yıl",E5*12,IF(G5="1.Yıl",I5,"Giriş Yılı Seçiniz"))))))</f>
        <v>0</v>
      </c>
      <c r="K5" s="5">
        <f t="shared" ref="K5:K11" si="2">IF(B5="",0,IF(G5="5.Yıl",0,IF(G5="4.Yıl",0,IF(G5="3.Yıl",E5*12,IF(G5="2.Yıl",J5,IF(G5="1.Yıl",I5,"Giriş Yılı Seçiniz"))))))</f>
        <v>0</v>
      </c>
      <c r="L5" s="5">
        <f t="shared" ref="L5:L11" si="3">IF(B5="",0,IF(G5="5.Yıl",0,IF(G5="4.Yıl",E5*12,IF(G5="3.Yıl",K5,IF(G5="2.Yıl",J5,IF(G5="1.Yıl",I5,"Giriş Yılı Seçiniz"))))))</f>
        <v>0</v>
      </c>
      <c r="M5" s="5">
        <f t="shared" ref="M5:M11" si="4">IF(B5="",0,IF(G5="5.Yıl",E5*12,IF(G5="4.Yıl",L5,IF(G5="3.Yıl",K5,IF(G5="2.Yıl",J5,IF(G5="1.Yıl",I5,"Giriş Yılı Seçiniz"))))))</f>
        <v>0</v>
      </c>
    </row>
    <row r="6" spans="1:13" x14ac:dyDescent="0.25">
      <c r="A6" s="1" t="s">
        <v>25</v>
      </c>
      <c r="B6" s="49"/>
      <c r="C6" s="44"/>
      <c r="D6" s="71"/>
      <c r="E6" s="72">
        <f t="shared" ref="E6:E14" si="5">IFERROR(B6*$F$1*D6,0)</f>
        <v>0</v>
      </c>
      <c r="F6" s="1"/>
      <c r="G6" s="57"/>
      <c r="H6" s="53"/>
      <c r="I6" s="5">
        <f t="shared" si="0"/>
        <v>0</v>
      </c>
      <c r="J6" s="5">
        <f t="shared" si="1"/>
        <v>0</v>
      </c>
      <c r="K6" s="5">
        <f t="shared" si="2"/>
        <v>0</v>
      </c>
      <c r="L6" s="5">
        <f t="shared" si="3"/>
        <v>0</v>
      </c>
      <c r="M6" s="5">
        <f t="shared" si="4"/>
        <v>0</v>
      </c>
    </row>
    <row r="7" spans="1:13" x14ac:dyDescent="0.25">
      <c r="A7" s="1" t="s">
        <v>26</v>
      </c>
      <c r="B7" s="49"/>
      <c r="C7" s="44"/>
      <c r="D7" s="71"/>
      <c r="E7" s="72">
        <f t="shared" si="5"/>
        <v>0</v>
      </c>
      <c r="F7" s="1"/>
      <c r="G7" s="57"/>
      <c r="H7" s="53"/>
      <c r="I7" s="5">
        <f t="shared" si="0"/>
        <v>0</v>
      </c>
      <c r="J7" s="5">
        <f t="shared" si="1"/>
        <v>0</v>
      </c>
      <c r="K7" s="5">
        <f t="shared" si="2"/>
        <v>0</v>
      </c>
      <c r="L7" s="5">
        <f t="shared" si="3"/>
        <v>0</v>
      </c>
      <c r="M7" s="5">
        <f t="shared" si="4"/>
        <v>0</v>
      </c>
    </row>
    <row r="8" spans="1:13" x14ac:dyDescent="0.25">
      <c r="A8" s="1" t="s">
        <v>31</v>
      </c>
      <c r="B8" s="49"/>
      <c r="C8" s="44"/>
      <c r="D8" s="71"/>
      <c r="E8" s="72">
        <f t="shared" si="5"/>
        <v>0</v>
      </c>
      <c r="F8" s="1"/>
      <c r="G8" s="57"/>
      <c r="H8" s="53"/>
      <c r="I8" s="5">
        <f t="shared" si="0"/>
        <v>0</v>
      </c>
      <c r="J8" s="5">
        <f t="shared" si="1"/>
        <v>0</v>
      </c>
      <c r="K8" s="5">
        <f t="shared" si="2"/>
        <v>0</v>
      </c>
      <c r="L8" s="5">
        <f t="shared" si="3"/>
        <v>0</v>
      </c>
      <c r="M8" s="5">
        <f t="shared" si="4"/>
        <v>0</v>
      </c>
    </row>
    <row r="9" spans="1:13" x14ac:dyDescent="0.25">
      <c r="A9" s="1" t="s">
        <v>32</v>
      </c>
      <c r="B9" s="49"/>
      <c r="C9" s="44"/>
      <c r="D9" s="71"/>
      <c r="E9" s="72">
        <f t="shared" si="5"/>
        <v>0</v>
      </c>
      <c r="F9" s="1"/>
      <c r="G9" s="57"/>
      <c r="H9" s="53"/>
      <c r="I9" s="5">
        <f t="shared" si="0"/>
        <v>0</v>
      </c>
      <c r="J9" s="5">
        <f t="shared" si="1"/>
        <v>0</v>
      </c>
      <c r="K9" s="5">
        <f t="shared" si="2"/>
        <v>0</v>
      </c>
      <c r="L9" s="5">
        <f t="shared" si="3"/>
        <v>0</v>
      </c>
      <c r="M9" s="5">
        <f t="shared" si="4"/>
        <v>0</v>
      </c>
    </row>
    <row r="10" spans="1:13" x14ac:dyDescent="0.25">
      <c r="A10" s="1" t="s">
        <v>33</v>
      </c>
      <c r="B10" s="49"/>
      <c r="C10" s="44"/>
      <c r="D10" s="71"/>
      <c r="E10" s="72">
        <f t="shared" si="5"/>
        <v>0</v>
      </c>
      <c r="F10" s="1"/>
      <c r="G10" s="57"/>
      <c r="H10" s="53"/>
      <c r="I10" s="5">
        <f t="shared" si="0"/>
        <v>0</v>
      </c>
      <c r="J10" s="5">
        <f t="shared" si="1"/>
        <v>0</v>
      </c>
      <c r="K10" s="5">
        <f t="shared" si="2"/>
        <v>0</v>
      </c>
      <c r="L10" s="5">
        <f t="shared" si="3"/>
        <v>0</v>
      </c>
      <c r="M10" s="5">
        <f t="shared" si="4"/>
        <v>0</v>
      </c>
    </row>
    <row r="11" spans="1:13" x14ac:dyDescent="0.25">
      <c r="A11" s="1" t="s">
        <v>34</v>
      </c>
      <c r="B11" s="49"/>
      <c r="C11" s="44"/>
      <c r="D11" s="71"/>
      <c r="E11" s="72">
        <f t="shared" si="5"/>
        <v>0</v>
      </c>
      <c r="F11" s="1"/>
      <c r="G11" s="57"/>
      <c r="H11" s="53"/>
      <c r="I11" s="5">
        <f t="shared" si="0"/>
        <v>0</v>
      </c>
      <c r="J11" s="5">
        <f t="shared" si="1"/>
        <v>0</v>
      </c>
      <c r="K11" s="5">
        <f t="shared" si="2"/>
        <v>0</v>
      </c>
      <c r="L11" s="5">
        <f t="shared" si="3"/>
        <v>0</v>
      </c>
      <c r="M11" s="5">
        <f t="shared" si="4"/>
        <v>0</v>
      </c>
    </row>
    <row r="12" spans="1:13" x14ac:dyDescent="0.25">
      <c r="A12" s="1" t="s">
        <v>46</v>
      </c>
      <c r="B12" s="49"/>
      <c r="C12" s="44"/>
      <c r="D12" s="71"/>
      <c r="E12" s="72">
        <f t="shared" si="5"/>
        <v>0</v>
      </c>
      <c r="F12" s="1"/>
      <c r="G12" s="57"/>
      <c r="H12" s="53"/>
      <c r="I12" s="5">
        <f>IF(B12="",0,IF(G12="5.Yıl",0,IF(G12="4.Yıl",0,IF(G12="3.Yıl",0,IF(G12="2.Yıl",0,IF(G12="1.Yıl",E12*12,"Giriş Yılı Seçiniz"))))))</f>
        <v>0</v>
      </c>
      <c r="J12" s="5">
        <f>IF(B12="",0,IF(G12="5.Yıl",0,IF(G12="4.Yıl",0,IF(G12="3.Yıl",0,IF(G12="2.Yıl",E12*12,IF(G12="1.Yıl",I12,"Giriş Yılı Seçiniz"))))))</f>
        <v>0</v>
      </c>
      <c r="K12" s="5">
        <f>IF(B12="",0,IF(G12="5.Yıl",0,IF(G12="4.Yıl",0,IF(G12="3.Yıl",E12*12,IF(G12="2.Yıl",J12,IF(G12="1.Yıl",I12,"Giriş Yılı Seçiniz"))))))</f>
        <v>0</v>
      </c>
      <c r="L12" s="5">
        <f>IF(B12="",0,IF(G12="5.Yıl",0,IF(G12="4.Yıl",E12*12,IF(G12="3.Yıl",K12,IF(G12="2.Yıl",J12,IF(G12="1.Yıl",I12,"Giriş Yılı Seçiniz"))))))</f>
        <v>0</v>
      </c>
      <c r="M12" s="5">
        <f>IF(B12="",0,IF(G12="5.Yıl",E12*12,IF(G12="4.Yıl",L12,IF(G12="3.Yıl",K12,IF(G12="2.Yıl",J12,IF(G12="1.Yıl",I12,"Giriş Yılı Seçiniz"))))))</f>
        <v>0</v>
      </c>
    </row>
    <row r="13" spans="1:13" x14ac:dyDescent="0.25">
      <c r="A13" s="1" t="s">
        <v>47</v>
      </c>
      <c r="B13" s="49"/>
      <c r="C13" s="44"/>
      <c r="D13" s="71"/>
      <c r="E13" s="72">
        <f t="shared" si="5"/>
        <v>0</v>
      </c>
      <c r="F13" s="1"/>
      <c r="G13" s="57"/>
      <c r="H13" s="53"/>
      <c r="I13" s="5">
        <f t="shared" ref="I13:I14" si="6">IF(B13="",0,IF(G13="5.Yıl",0,IF(G13="4.Yıl",0,IF(G13="3.Yıl",0,IF(G13="2.Yıl",0,IF(G13="1.Yıl",E13*12,"Giriş Yılı Seçiniz"))))))</f>
        <v>0</v>
      </c>
      <c r="J13" s="5">
        <f t="shared" ref="J13:J14" si="7">IF(B13="",0,IF(G13="5.Yıl",0,IF(G13="4.Yıl",0,IF(G13="3.Yıl",0,IF(G13="2.Yıl",E13*12,IF(G13="1.Yıl",I13,"Giriş Yılı Seçiniz"))))))</f>
        <v>0</v>
      </c>
      <c r="K13" s="5">
        <f t="shared" ref="K13:K14" si="8">IF(B13="",0,IF(G13="5.Yıl",0,IF(G13="4.Yıl",0,IF(G13="3.Yıl",E13*12,IF(G13="2.Yıl",J13,IF(G13="1.Yıl",I13,"Giriş Yılı Seçiniz"))))))</f>
        <v>0</v>
      </c>
      <c r="L13" s="5">
        <f t="shared" ref="L13:L14" si="9">IF(B13="",0,IF(G13="5.Yıl",0,IF(G13="4.Yıl",E13*12,IF(G13="3.Yıl",K13,IF(G13="2.Yıl",J13,IF(G13="1.Yıl",I13,"Giriş Yılı Seçiniz"))))))</f>
        <v>0</v>
      </c>
      <c r="M13" s="5">
        <f t="shared" ref="M13:M14" si="10">IF(B13="",0,IF(G13="5.Yıl",E13*12,IF(G13="4.Yıl",L13,IF(G13="3.Yıl",K13,IF(G13="2.Yıl",J13,IF(G13="1.Yıl",I13,"Giriş Yılı Seçiniz"))))))</f>
        <v>0</v>
      </c>
    </row>
    <row r="14" spans="1:13" x14ac:dyDescent="0.25">
      <c r="A14" s="1" t="s">
        <v>48</v>
      </c>
      <c r="B14" s="49"/>
      <c r="C14" s="44"/>
      <c r="D14" s="71"/>
      <c r="E14" s="72">
        <f t="shared" si="5"/>
        <v>0</v>
      </c>
      <c r="F14" s="1"/>
      <c r="G14" s="57"/>
      <c r="H14" s="53"/>
      <c r="I14" s="5">
        <f t="shared" si="6"/>
        <v>0</v>
      </c>
      <c r="J14" s="5">
        <f t="shared" si="7"/>
        <v>0</v>
      </c>
      <c r="K14" s="5">
        <f t="shared" si="8"/>
        <v>0</v>
      </c>
      <c r="L14" s="5">
        <f t="shared" si="9"/>
        <v>0</v>
      </c>
      <c r="M14" s="5">
        <f t="shared" si="10"/>
        <v>0</v>
      </c>
    </row>
    <row r="15" spans="1:13" x14ac:dyDescent="0.25">
      <c r="B15" s="6"/>
      <c r="C15" s="6"/>
      <c r="D15" s="6"/>
      <c r="E15" s="6"/>
      <c r="I15" s="3"/>
      <c r="J15" s="3"/>
      <c r="K15" s="3"/>
      <c r="L15" s="3"/>
      <c r="M15" s="3"/>
    </row>
    <row r="16" spans="1:13" x14ac:dyDescent="0.25">
      <c r="B16" s="6"/>
      <c r="C16" s="6"/>
      <c r="D16" s="6"/>
      <c r="E16" s="6"/>
      <c r="I16" s="3"/>
      <c r="J16" s="3"/>
      <c r="K16" s="3"/>
      <c r="L16" s="3"/>
      <c r="M16" s="3"/>
    </row>
    <row r="17" spans="2:13" ht="16.5" thickBot="1" x14ac:dyDescent="0.3">
      <c r="B17" s="6"/>
      <c r="C17" s="6"/>
      <c r="D17" s="6"/>
      <c r="E17" s="6"/>
      <c r="I17" s="47" t="s">
        <v>6</v>
      </c>
      <c r="J17" s="47" t="s">
        <v>41</v>
      </c>
      <c r="K17" s="47" t="s">
        <v>0</v>
      </c>
      <c r="L17" s="47" t="s">
        <v>1</v>
      </c>
      <c r="M17" s="47" t="s">
        <v>2</v>
      </c>
    </row>
    <row r="18" spans="2:13" ht="17.25" thickTop="1" thickBot="1" x14ac:dyDescent="0.3">
      <c r="G18" s="73" t="s">
        <v>35</v>
      </c>
      <c r="H18" s="73" t="s">
        <v>37</v>
      </c>
      <c r="I18" s="74">
        <f>SUMIF($H$5:$H$14,$H$18,I5:I14)</f>
        <v>0</v>
      </c>
      <c r="J18" s="74">
        <f>SUMIF($H$5:$H$14,$H$18,J5:J14)</f>
        <v>0</v>
      </c>
      <c r="K18" s="74">
        <f t="shared" ref="K18:M18" si="11">SUMIF($H$5:$H$14,$H$18,K5:K14)</f>
        <v>0</v>
      </c>
      <c r="L18" s="74">
        <f t="shared" si="11"/>
        <v>0</v>
      </c>
      <c r="M18" s="74">
        <f t="shared" si="11"/>
        <v>0</v>
      </c>
    </row>
    <row r="19" spans="2:13" ht="16.5" thickTop="1" x14ac:dyDescent="0.25">
      <c r="G19" s="75" t="s">
        <v>35</v>
      </c>
      <c r="H19" s="75" t="s">
        <v>38</v>
      </c>
      <c r="I19" s="51">
        <f>SUMIF($H$5:$H$14,$H$19,I5:I14)</f>
        <v>0</v>
      </c>
      <c r="J19" s="51">
        <f t="shared" ref="J19:M19" si="12">SUMIF($H$5:$H$14,$H$19,J5:J14)</f>
        <v>0</v>
      </c>
      <c r="K19" s="51">
        <f t="shared" si="12"/>
        <v>0</v>
      </c>
      <c r="L19" s="51">
        <f t="shared" si="12"/>
        <v>0</v>
      </c>
      <c r="M19" s="51">
        <f t="shared" si="12"/>
        <v>0</v>
      </c>
    </row>
    <row r="20" spans="2:13" ht="16.5" thickBot="1" x14ac:dyDescent="0.3">
      <c r="I20" s="3"/>
      <c r="J20" s="3"/>
      <c r="K20" s="3"/>
      <c r="L20" s="3"/>
      <c r="M20" s="3"/>
    </row>
    <row r="21" spans="2:13" ht="16.5" thickTop="1" x14ac:dyDescent="0.25">
      <c r="G21" s="76" t="s">
        <v>36</v>
      </c>
      <c r="H21" s="76" t="s">
        <v>37</v>
      </c>
      <c r="I21" s="77">
        <f>SUM(I18:M18)</f>
        <v>0</v>
      </c>
    </row>
    <row r="22" spans="2:13" x14ac:dyDescent="0.25">
      <c r="G22" s="78" t="s">
        <v>36</v>
      </c>
      <c r="H22" s="78" t="s">
        <v>38</v>
      </c>
      <c r="I22" s="79">
        <f>SUM(I19:M19)</f>
        <v>0</v>
      </c>
    </row>
    <row r="25" spans="2:13" x14ac:dyDescent="0.25">
      <c r="B25" t="s">
        <v>154</v>
      </c>
    </row>
    <row r="26" spans="2:13" x14ac:dyDescent="0.25">
      <c r="B26" t="s">
        <v>155</v>
      </c>
    </row>
    <row r="27" spans="2:13" x14ac:dyDescent="0.25">
      <c r="B27" t="s">
        <v>159</v>
      </c>
    </row>
  </sheetData>
  <mergeCells count="2">
    <mergeCell ref="A1:E1"/>
    <mergeCell ref="A3:M3"/>
  </mergeCells>
  <phoneticPr fontId="1" type="noConversion"/>
  <dataValidations count="1">
    <dataValidation type="decimal" allowBlank="1" showInputMessage="1" showErrorMessage="1" sqref="D5:D14" xr:uid="{3058658F-E52F-4140-97B6-4EEF25EA0C23}">
      <formula1>0</formula1>
      <formula2>1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E0CA576-0C54-4731-B7D5-5E3293B8E36B}">
          <x14:formula1>
            <xm:f>Değişkenler!$C$3:$C$7</xm:f>
          </x14:formula1>
          <xm:sqref>G5:G14</xm:sqref>
        </x14:dataValidation>
        <x14:dataValidation type="list" allowBlank="1" showInputMessage="1" showErrorMessage="1" xr:uid="{A1F22095-C377-4962-82E6-C4248FB08CEB}">
          <x14:formula1>
            <xm:f>Değişkenler!$B$3:$B$4</xm:f>
          </x14:formula1>
          <xm:sqref>H5:H14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D35A-E145-41F1-860C-A8853136F510}">
  <dimension ref="A1:P20"/>
  <sheetViews>
    <sheetView workbookViewId="0">
      <selection activeCell="J23" sqref="J23"/>
    </sheetView>
  </sheetViews>
  <sheetFormatPr defaultColWidth="8.875" defaultRowHeight="15.75" x14ac:dyDescent="0.25"/>
  <cols>
    <col min="1" max="1" width="4" bestFit="1" customWidth="1"/>
    <col min="2" max="2" width="16.125" bestFit="1" customWidth="1"/>
    <col min="3" max="3" width="19.625" customWidth="1"/>
    <col min="4" max="4" width="13.625" bestFit="1" customWidth="1"/>
    <col min="5" max="6" width="13.625" customWidth="1"/>
    <col min="7" max="7" width="11" bestFit="1" customWidth="1"/>
    <col min="8" max="8" width="9.875" bestFit="1" customWidth="1"/>
    <col min="13" max="13" width="9.875" bestFit="1" customWidth="1"/>
    <col min="15" max="15" width="16.125" bestFit="1" customWidth="1"/>
    <col min="16" max="16" width="9.875" bestFit="1" customWidth="1"/>
  </cols>
  <sheetData>
    <row r="1" spans="1:16" ht="18.75" x14ac:dyDescent="0.3">
      <c r="A1" s="144" t="s">
        <v>153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6" x14ac:dyDescent="0.25">
      <c r="A2" s="13" t="s">
        <v>151</v>
      </c>
      <c r="B2" s="80" t="s">
        <v>84</v>
      </c>
      <c r="C2" s="80" t="s">
        <v>69</v>
      </c>
      <c r="D2" s="81" t="s">
        <v>85</v>
      </c>
      <c r="E2" s="82" t="s">
        <v>172</v>
      </c>
      <c r="F2" s="82" t="s">
        <v>183</v>
      </c>
      <c r="G2" s="83" t="s">
        <v>86</v>
      </c>
      <c r="H2" s="80" t="s">
        <v>6</v>
      </c>
      <c r="I2" s="80" t="s">
        <v>41</v>
      </c>
      <c r="J2" s="80" t="s">
        <v>0</v>
      </c>
      <c r="K2" s="80" t="s">
        <v>1</v>
      </c>
      <c r="L2" s="80" t="s">
        <v>2</v>
      </c>
      <c r="M2" s="80" t="s">
        <v>35</v>
      </c>
    </row>
    <row r="3" spans="1:16" x14ac:dyDescent="0.25">
      <c r="A3" s="13"/>
      <c r="B3" s="84"/>
      <c r="C3" s="84"/>
      <c r="D3" s="145" t="s">
        <v>184</v>
      </c>
      <c r="E3" s="146"/>
      <c r="F3" s="147"/>
      <c r="G3" s="85"/>
      <c r="H3" s="85"/>
      <c r="I3" s="85"/>
      <c r="J3" s="85"/>
      <c r="K3" s="85"/>
      <c r="L3" s="85"/>
      <c r="M3" s="86"/>
    </row>
    <row r="4" spans="1:16" x14ac:dyDescent="0.25">
      <c r="A4" s="1">
        <v>1</v>
      </c>
      <c r="B4" s="87"/>
      <c r="C4" s="1"/>
      <c r="D4" s="87"/>
      <c r="E4" s="88"/>
      <c r="F4" s="89" t="str">
        <f>IF(D4="","",D4*IF(E4="Ay",12,IF(E4="Çeyrek",4,IF(E4="Yıl",1,0))))</f>
        <v/>
      </c>
      <c r="G4" s="90"/>
      <c r="H4" s="90" t="str">
        <f>IF($F4="","",$F4)</f>
        <v/>
      </c>
      <c r="I4" s="90" t="str">
        <f t="shared" ref="I4:L18" si="0">IF($F4="","",$F4)</f>
        <v/>
      </c>
      <c r="J4" s="90" t="str">
        <f t="shared" si="0"/>
        <v/>
      </c>
      <c r="K4" s="90" t="str">
        <f t="shared" si="0"/>
        <v/>
      </c>
      <c r="L4" s="90" t="str">
        <f t="shared" si="0"/>
        <v/>
      </c>
      <c r="M4" s="91">
        <f>SUM(G4:L4)</f>
        <v>0</v>
      </c>
      <c r="O4" s="1" t="s">
        <v>18</v>
      </c>
      <c r="P4" s="17">
        <f>SUMIF($B$4:$B$18,O4,$M$4:$M$18)</f>
        <v>0</v>
      </c>
    </row>
    <row r="5" spans="1:16" x14ac:dyDescent="0.25">
      <c r="A5" s="1">
        <v>2</v>
      </c>
      <c r="B5" s="87"/>
      <c r="C5" s="1"/>
      <c r="D5" s="87"/>
      <c r="E5" s="88"/>
      <c r="F5" s="89" t="str">
        <f t="shared" ref="F5:F18" si="1">IF(D5="","",D5*IF(E5="Ay",12,IF(E5="Çeyrek",4,IF(E5="Yıl",1,0))))</f>
        <v/>
      </c>
      <c r="G5" s="90"/>
      <c r="H5" s="90" t="str">
        <f>IF($F5="","",$F5)</f>
        <v/>
      </c>
      <c r="I5" s="90" t="str">
        <f t="shared" si="0"/>
        <v/>
      </c>
      <c r="J5" s="90" t="str">
        <f t="shared" si="0"/>
        <v/>
      </c>
      <c r="K5" s="90" t="str">
        <f t="shared" si="0"/>
        <v/>
      </c>
      <c r="L5" s="90" t="str">
        <f t="shared" si="0"/>
        <v/>
      </c>
      <c r="M5" s="91">
        <f t="shared" ref="M5:M18" si="2">SUM(G5:L5)</f>
        <v>0</v>
      </c>
      <c r="O5" s="1" t="s">
        <v>73</v>
      </c>
      <c r="P5" s="17">
        <f t="shared" ref="P5:P7" si="3">SUMIF($B$4:$B$18,O5,$M$4:$M$18)</f>
        <v>0</v>
      </c>
    </row>
    <row r="6" spans="1:16" x14ac:dyDescent="0.25">
      <c r="A6" s="1">
        <v>3</v>
      </c>
      <c r="B6" s="87"/>
      <c r="C6" s="1"/>
      <c r="D6" s="87"/>
      <c r="E6" s="88"/>
      <c r="F6" s="89" t="str">
        <f t="shared" si="1"/>
        <v/>
      </c>
      <c r="G6" s="90"/>
      <c r="H6" s="90" t="str">
        <f t="shared" ref="H6:H18" si="4">IF($F6="","",$F6)</f>
        <v/>
      </c>
      <c r="I6" s="90" t="str">
        <f t="shared" si="0"/>
        <v/>
      </c>
      <c r="J6" s="90" t="str">
        <f t="shared" si="0"/>
        <v/>
      </c>
      <c r="K6" s="90" t="str">
        <f t="shared" si="0"/>
        <v/>
      </c>
      <c r="L6" s="90" t="str">
        <f t="shared" si="0"/>
        <v/>
      </c>
      <c r="M6" s="91">
        <f t="shared" si="2"/>
        <v>0</v>
      </c>
      <c r="O6" s="1" t="s">
        <v>58</v>
      </c>
      <c r="P6" s="17">
        <f t="shared" si="3"/>
        <v>0</v>
      </c>
    </row>
    <row r="7" spans="1:16" x14ac:dyDescent="0.25">
      <c r="A7" s="1">
        <v>4</v>
      </c>
      <c r="B7" s="87"/>
      <c r="C7" s="1"/>
      <c r="D7" s="87"/>
      <c r="E7" s="88"/>
      <c r="F7" s="89" t="str">
        <f t="shared" si="1"/>
        <v/>
      </c>
      <c r="G7" s="90"/>
      <c r="H7" s="90" t="str">
        <f t="shared" si="4"/>
        <v/>
      </c>
      <c r="I7" s="90" t="str">
        <f t="shared" si="0"/>
        <v/>
      </c>
      <c r="J7" s="90" t="str">
        <f t="shared" si="0"/>
        <v/>
      </c>
      <c r="K7" s="90" t="str">
        <f t="shared" si="0"/>
        <v/>
      </c>
      <c r="L7" s="90" t="str">
        <f t="shared" si="0"/>
        <v/>
      </c>
      <c r="M7" s="91">
        <f t="shared" si="2"/>
        <v>0</v>
      </c>
      <c r="O7" s="1" t="s">
        <v>74</v>
      </c>
      <c r="P7" s="17">
        <f t="shared" si="3"/>
        <v>0</v>
      </c>
    </row>
    <row r="8" spans="1:16" x14ac:dyDescent="0.25">
      <c r="A8" s="1">
        <v>5</v>
      </c>
      <c r="B8" s="87"/>
      <c r="C8" s="1"/>
      <c r="D8" s="87"/>
      <c r="E8" s="88"/>
      <c r="F8" s="89" t="str">
        <f t="shared" si="1"/>
        <v/>
      </c>
      <c r="G8" s="90"/>
      <c r="H8" s="90" t="str">
        <f t="shared" si="4"/>
        <v/>
      </c>
      <c r="I8" s="90" t="str">
        <f t="shared" si="0"/>
        <v/>
      </c>
      <c r="J8" s="90" t="str">
        <f t="shared" si="0"/>
        <v/>
      </c>
      <c r="K8" s="90" t="str">
        <f t="shared" si="0"/>
        <v/>
      </c>
      <c r="L8" s="90" t="str">
        <f t="shared" si="0"/>
        <v/>
      </c>
      <c r="M8" s="17">
        <f t="shared" si="2"/>
        <v>0</v>
      </c>
    </row>
    <row r="9" spans="1:16" x14ac:dyDescent="0.25">
      <c r="A9" s="1">
        <v>6</v>
      </c>
      <c r="B9" s="87"/>
      <c r="C9" s="1"/>
      <c r="D9" s="87"/>
      <c r="E9" s="88"/>
      <c r="F9" s="89" t="str">
        <f t="shared" si="1"/>
        <v/>
      </c>
      <c r="G9" s="90"/>
      <c r="H9" s="90" t="str">
        <f t="shared" si="4"/>
        <v/>
      </c>
      <c r="I9" s="90" t="str">
        <f t="shared" si="0"/>
        <v/>
      </c>
      <c r="J9" s="90" t="str">
        <f t="shared" si="0"/>
        <v/>
      </c>
      <c r="K9" s="90" t="str">
        <f t="shared" si="0"/>
        <v/>
      </c>
      <c r="L9" s="90" t="str">
        <f t="shared" si="0"/>
        <v/>
      </c>
      <c r="M9" s="17">
        <f t="shared" si="2"/>
        <v>0</v>
      </c>
    </row>
    <row r="10" spans="1:16" x14ac:dyDescent="0.25">
      <c r="A10" s="1">
        <v>7</v>
      </c>
      <c r="B10" s="92"/>
      <c r="C10" s="1"/>
      <c r="D10" s="87"/>
      <c r="E10" s="88"/>
      <c r="F10" s="89" t="str">
        <f t="shared" si="1"/>
        <v/>
      </c>
      <c r="G10" s="90"/>
      <c r="H10" s="90" t="str">
        <f t="shared" si="4"/>
        <v/>
      </c>
      <c r="I10" s="90" t="str">
        <f t="shared" si="0"/>
        <v/>
      </c>
      <c r="J10" s="90" t="str">
        <f t="shared" si="0"/>
        <v/>
      </c>
      <c r="K10" s="90" t="str">
        <f t="shared" si="0"/>
        <v/>
      </c>
      <c r="L10" s="90" t="str">
        <f t="shared" si="0"/>
        <v/>
      </c>
      <c r="M10" s="17">
        <f t="shared" si="2"/>
        <v>0</v>
      </c>
    </row>
    <row r="11" spans="1:16" x14ac:dyDescent="0.25">
      <c r="A11" s="1">
        <v>8</v>
      </c>
      <c r="B11" s="92"/>
      <c r="C11" s="1"/>
      <c r="D11" s="87"/>
      <c r="E11" s="88"/>
      <c r="F11" s="89" t="str">
        <f t="shared" si="1"/>
        <v/>
      </c>
      <c r="G11" s="90"/>
      <c r="H11" s="90" t="str">
        <f t="shared" si="4"/>
        <v/>
      </c>
      <c r="I11" s="90" t="str">
        <f t="shared" si="0"/>
        <v/>
      </c>
      <c r="J11" s="90" t="str">
        <f t="shared" si="0"/>
        <v/>
      </c>
      <c r="K11" s="90" t="str">
        <f t="shared" si="0"/>
        <v/>
      </c>
      <c r="L11" s="90" t="str">
        <f t="shared" si="0"/>
        <v/>
      </c>
      <c r="M11" s="17">
        <f t="shared" si="2"/>
        <v>0</v>
      </c>
    </row>
    <row r="12" spans="1:16" x14ac:dyDescent="0.25">
      <c r="A12" s="1">
        <v>9</v>
      </c>
      <c r="B12" s="92"/>
      <c r="C12" s="1"/>
      <c r="D12" s="87"/>
      <c r="E12" s="88"/>
      <c r="F12" s="89" t="str">
        <f t="shared" si="1"/>
        <v/>
      </c>
      <c r="G12" s="90"/>
      <c r="H12" s="90" t="str">
        <f t="shared" si="4"/>
        <v/>
      </c>
      <c r="I12" s="90" t="str">
        <f t="shared" si="0"/>
        <v/>
      </c>
      <c r="J12" s="90" t="str">
        <f t="shared" si="0"/>
        <v/>
      </c>
      <c r="K12" s="90" t="str">
        <f t="shared" si="0"/>
        <v/>
      </c>
      <c r="L12" s="90" t="str">
        <f t="shared" si="0"/>
        <v/>
      </c>
      <c r="M12" s="17">
        <f t="shared" si="2"/>
        <v>0</v>
      </c>
    </row>
    <row r="13" spans="1:16" x14ac:dyDescent="0.25">
      <c r="A13" s="1">
        <v>10</v>
      </c>
      <c r="B13" s="92"/>
      <c r="C13" s="1"/>
      <c r="D13" s="87"/>
      <c r="E13" s="88"/>
      <c r="F13" s="89" t="str">
        <f t="shared" si="1"/>
        <v/>
      </c>
      <c r="G13" s="90"/>
      <c r="H13" s="90" t="str">
        <f t="shared" si="4"/>
        <v/>
      </c>
      <c r="I13" s="90" t="str">
        <f t="shared" si="0"/>
        <v/>
      </c>
      <c r="J13" s="90" t="str">
        <f t="shared" si="0"/>
        <v/>
      </c>
      <c r="K13" s="90" t="str">
        <f t="shared" si="0"/>
        <v/>
      </c>
      <c r="L13" s="90" t="str">
        <f t="shared" si="0"/>
        <v/>
      </c>
      <c r="M13" s="17">
        <f t="shared" si="2"/>
        <v>0</v>
      </c>
    </row>
    <row r="14" spans="1:16" x14ac:dyDescent="0.25">
      <c r="A14" s="1">
        <v>11</v>
      </c>
      <c r="B14" s="92"/>
      <c r="C14" s="1"/>
      <c r="D14" s="87"/>
      <c r="E14" s="88"/>
      <c r="F14" s="89" t="str">
        <f t="shared" si="1"/>
        <v/>
      </c>
      <c r="G14" s="90"/>
      <c r="H14" s="90" t="str">
        <f t="shared" si="4"/>
        <v/>
      </c>
      <c r="I14" s="90" t="str">
        <f t="shared" si="0"/>
        <v/>
      </c>
      <c r="J14" s="90" t="str">
        <f t="shared" si="0"/>
        <v/>
      </c>
      <c r="K14" s="90" t="str">
        <f t="shared" si="0"/>
        <v/>
      </c>
      <c r="L14" s="90" t="str">
        <f t="shared" si="0"/>
        <v/>
      </c>
      <c r="M14" s="17">
        <f t="shared" si="2"/>
        <v>0</v>
      </c>
    </row>
    <row r="15" spans="1:16" x14ac:dyDescent="0.25">
      <c r="A15" s="1">
        <v>12</v>
      </c>
      <c r="B15" s="92"/>
      <c r="C15" s="1"/>
      <c r="D15" s="87"/>
      <c r="E15" s="88"/>
      <c r="F15" s="89" t="str">
        <f t="shared" si="1"/>
        <v/>
      </c>
      <c r="G15" s="90"/>
      <c r="H15" s="90" t="str">
        <f t="shared" si="4"/>
        <v/>
      </c>
      <c r="I15" s="90" t="str">
        <f t="shared" si="0"/>
        <v/>
      </c>
      <c r="J15" s="90" t="str">
        <f t="shared" si="0"/>
        <v/>
      </c>
      <c r="K15" s="90" t="str">
        <f t="shared" si="0"/>
        <v/>
      </c>
      <c r="L15" s="90" t="str">
        <f t="shared" si="0"/>
        <v/>
      </c>
      <c r="M15" s="17">
        <f t="shared" si="2"/>
        <v>0</v>
      </c>
    </row>
    <row r="16" spans="1:16" x14ac:dyDescent="0.25">
      <c r="A16" s="1">
        <v>13</v>
      </c>
      <c r="B16" s="92"/>
      <c r="C16" s="1"/>
      <c r="D16" s="87"/>
      <c r="E16" s="88"/>
      <c r="F16" s="89" t="str">
        <f t="shared" si="1"/>
        <v/>
      </c>
      <c r="G16" s="90"/>
      <c r="H16" s="90" t="str">
        <f t="shared" si="4"/>
        <v/>
      </c>
      <c r="I16" s="90" t="str">
        <f t="shared" si="0"/>
        <v/>
      </c>
      <c r="J16" s="90" t="str">
        <f t="shared" si="0"/>
        <v/>
      </c>
      <c r="K16" s="90" t="str">
        <f t="shared" si="0"/>
        <v/>
      </c>
      <c r="L16" s="90" t="str">
        <f t="shared" si="0"/>
        <v/>
      </c>
      <c r="M16" s="17">
        <f t="shared" si="2"/>
        <v>0</v>
      </c>
    </row>
    <row r="17" spans="1:13" x14ac:dyDescent="0.25">
      <c r="A17" s="1">
        <v>14</v>
      </c>
      <c r="B17" s="92"/>
      <c r="C17" s="1"/>
      <c r="D17" s="87"/>
      <c r="E17" s="88"/>
      <c r="F17" s="89" t="str">
        <f t="shared" si="1"/>
        <v/>
      </c>
      <c r="G17" s="90"/>
      <c r="H17" s="90" t="str">
        <f t="shared" si="4"/>
        <v/>
      </c>
      <c r="I17" s="90" t="str">
        <f t="shared" si="0"/>
        <v/>
      </c>
      <c r="J17" s="90" t="str">
        <f t="shared" si="0"/>
        <v/>
      </c>
      <c r="K17" s="90" t="str">
        <f t="shared" si="0"/>
        <v/>
      </c>
      <c r="L17" s="90" t="str">
        <f t="shared" si="0"/>
        <v/>
      </c>
      <c r="M17" s="17">
        <f t="shared" si="2"/>
        <v>0</v>
      </c>
    </row>
    <row r="18" spans="1:13" x14ac:dyDescent="0.25">
      <c r="A18" s="1">
        <v>15</v>
      </c>
      <c r="B18" s="92"/>
      <c r="C18" s="1"/>
      <c r="D18" s="87"/>
      <c r="E18" s="88"/>
      <c r="F18" s="89" t="str">
        <f t="shared" si="1"/>
        <v/>
      </c>
      <c r="G18" s="90"/>
      <c r="H18" s="90" t="str">
        <f t="shared" si="4"/>
        <v/>
      </c>
      <c r="I18" s="90" t="str">
        <f t="shared" si="0"/>
        <v/>
      </c>
      <c r="J18" s="90" t="str">
        <f t="shared" si="0"/>
        <v/>
      </c>
      <c r="K18" s="90" t="str">
        <f t="shared" si="0"/>
        <v/>
      </c>
      <c r="L18" s="90" t="str">
        <f t="shared" si="0"/>
        <v/>
      </c>
      <c r="M18" s="17">
        <f t="shared" si="2"/>
        <v>0</v>
      </c>
    </row>
    <row r="20" spans="1:13" x14ac:dyDescent="0.25">
      <c r="B20" t="s">
        <v>152</v>
      </c>
    </row>
  </sheetData>
  <mergeCells count="2">
    <mergeCell ref="A1:M1"/>
    <mergeCell ref="D3:F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BD70E96-8F18-477B-A083-00ADD02AA1C1}">
          <x14:formula1>
            <xm:f>Değişkenler!$D$3:$D$6</xm:f>
          </x14:formula1>
          <xm:sqref>B4:B18</xm:sqref>
        </x14:dataValidation>
        <x14:dataValidation type="list" allowBlank="1" showInputMessage="1" showErrorMessage="1" xr:uid="{F59DFD96-D67E-4BCB-9916-68DD8F4F96BB}">
          <x14:formula1>
            <xm:f>Değişkenler!$F$3:$F$5</xm:f>
          </x14:formula1>
          <xm:sqref>E4:E18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1D951-137D-4650-B2FB-03D687A636EF}">
  <dimension ref="A1:I11"/>
  <sheetViews>
    <sheetView workbookViewId="0">
      <selection activeCell="E20" sqref="E20"/>
    </sheetView>
  </sheetViews>
  <sheetFormatPr defaultColWidth="8.875" defaultRowHeight="15.75" x14ac:dyDescent="0.25"/>
  <cols>
    <col min="1" max="1" width="10" bestFit="1" customWidth="1"/>
    <col min="2" max="2" width="10.5" bestFit="1" customWidth="1"/>
    <col min="3" max="3" width="10.25" bestFit="1" customWidth="1"/>
    <col min="4" max="4" width="16.25" bestFit="1" customWidth="1"/>
    <col min="5" max="5" width="19.125" bestFit="1" customWidth="1"/>
    <col min="7" max="7" width="11.5" customWidth="1"/>
  </cols>
  <sheetData>
    <row r="1" spans="1:9" ht="21" x14ac:dyDescent="0.35">
      <c r="A1" s="149" t="s">
        <v>168</v>
      </c>
      <c r="B1" s="149"/>
      <c r="C1" s="149"/>
      <c r="D1" s="149"/>
      <c r="E1" s="149"/>
      <c r="F1" s="149"/>
      <c r="G1" s="149"/>
      <c r="H1" s="149"/>
      <c r="I1" s="149"/>
    </row>
    <row r="2" spans="1:9" x14ac:dyDescent="0.25">
      <c r="A2" s="94" t="s">
        <v>130</v>
      </c>
      <c r="B2" s="95" t="s">
        <v>169</v>
      </c>
      <c r="C2" s="95" t="s">
        <v>40</v>
      </c>
      <c r="D2" s="95" t="s">
        <v>170</v>
      </c>
      <c r="E2" s="95" t="s">
        <v>171</v>
      </c>
      <c r="F2" s="95" t="s">
        <v>172</v>
      </c>
      <c r="G2" s="95" t="s">
        <v>173</v>
      </c>
      <c r="H2" s="96" t="s">
        <v>174</v>
      </c>
      <c r="I2" s="96" t="s">
        <v>175</v>
      </c>
    </row>
    <row r="3" spans="1:9" x14ac:dyDescent="0.25">
      <c r="A3" s="1" t="s">
        <v>9</v>
      </c>
      <c r="B3" s="1" t="s">
        <v>37</v>
      </c>
      <c r="C3" s="1" t="s">
        <v>42</v>
      </c>
      <c r="D3" s="1" t="s">
        <v>73</v>
      </c>
      <c r="E3" s="1" t="s">
        <v>70</v>
      </c>
      <c r="F3" s="1" t="s">
        <v>180</v>
      </c>
      <c r="G3" s="1" t="s">
        <v>51</v>
      </c>
      <c r="H3" s="93" t="s">
        <v>176</v>
      </c>
      <c r="I3" s="97">
        <v>0</v>
      </c>
    </row>
    <row r="4" spans="1:9" x14ac:dyDescent="0.25">
      <c r="A4" s="1" t="s">
        <v>128</v>
      </c>
      <c r="B4" s="1" t="s">
        <v>38</v>
      </c>
      <c r="C4" s="1" t="s">
        <v>45</v>
      </c>
      <c r="D4" s="1" t="s">
        <v>58</v>
      </c>
      <c r="E4" s="1" t="s">
        <v>72</v>
      </c>
      <c r="F4" s="1" t="s">
        <v>181</v>
      </c>
      <c r="G4" s="1" t="s">
        <v>52</v>
      </c>
      <c r="H4" s="93" t="s">
        <v>177</v>
      </c>
      <c r="I4" s="97">
        <v>5.0000000000000001E-3</v>
      </c>
    </row>
    <row r="5" spans="1:9" x14ac:dyDescent="0.25">
      <c r="A5" s="1"/>
      <c r="B5" s="1"/>
      <c r="C5" s="1" t="s">
        <v>43</v>
      </c>
      <c r="D5" s="1" t="s">
        <v>18</v>
      </c>
      <c r="E5" s="1" t="s">
        <v>29</v>
      </c>
      <c r="F5" s="1" t="s">
        <v>182</v>
      </c>
      <c r="G5" s="1" t="s">
        <v>62</v>
      </c>
      <c r="H5" s="93" t="s">
        <v>178</v>
      </c>
      <c r="I5" s="98">
        <v>0.01</v>
      </c>
    </row>
    <row r="6" spans="1:9" x14ac:dyDescent="0.25">
      <c r="A6" s="1"/>
      <c r="B6" s="1"/>
      <c r="C6" s="1" t="s">
        <v>44</v>
      </c>
      <c r="D6" s="1" t="s">
        <v>74</v>
      </c>
      <c r="E6" s="1" t="s">
        <v>71</v>
      </c>
      <c r="F6" s="1"/>
      <c r="G6" s="1" t="s">
        <v>63</v>
      </c>
      <c r="H6" s="93" t="s">
        <v>179</v>
      </c>
      <c r="I6" s="98">
        <v>0.02</v>
      </c>
    </row>
    <row r="7" spans="1:9" x14ac:dyDescent="0.25">
      <c r="A7" s="1"/>
      <c r="B7" s="1"/>
      <c r="C7" s="1" t="s">
        <v>49</v>
      </c>
      <c r="D7" s="1"/>
      <c r="E7" s="1"/>
      <c r="F7" s="1"/>
      <c r="G7" s="1"/>
      <c r="H7" s="1"/>
      <c r="I7" s="98">
        <v>0.05</v>
      </c>
    </row>
    <row r="8" spans="1:9" x14ac:dyDescent="0.25">
      <c r="A8" s="1"/>
      <c r="B8" s="1"/>
      <c r="C8" s="1"/>
      <c r="D8" s="1"/>
      <c r="E8" s="1"/>
      <c r="F8" s="1"/>
      <c r="G8" s="1"/>
      <c r="H8" s="1"/>
      <c r="I8" s="98">
        <v>0.1</v>
      </c>
    </row>
    <row r="11" spans="1:9" x14ac:dyDescent="0.25">
      <c r="A11" s="148" t="s">
        <v>156</v>
      </c>
      <c r="B11" s="148"/>
      <c r="C11" s="148"/>
      <c r="D11" s="148"/>
      <c r="E11" s="148"/>
      <c r="F11" s="148"/>
      <c r="G11" s="148"/>
      <c r="H11" s="148"/>
      <c r="I11" s="148"/>
    </row>
  </sheetData>
  <mergeCells count="2">
    <mergeCell ref="A11:I11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Başabaş</vt:lpstr>
      <vt:lpstr>Ürün Maliyet-Satış Fiyatı</vt:lpstr>
      <vt:lpstr>Ürün Satışları</vt:lpstr>
      <vt:lpstr>Personel</vt:lpstr>
      <vt:lpstr>Giderler (Sabit)</vt:lpstr>
      <vt:lpstr>Değişkenler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Kanısz</dc:creator>
  <cp:lastModifiedBy>Yusuf Kansiz</cp:lastModifiedBy>
  <dcterms:created xsi:type="dcterms:W3CDTF">2025-02-27T13:48:32Z</dcterms:created>
  <dcterms:modified xsi:type="dcterms:W3CDTF">2026-09-03T12:35:57Z</dcterms:modified>
</cp:coreProperties>
</file>